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4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M28" i="1" l="1"/>
  <c r="H28" i="1"/>
  <c r="K28" i="1"/>
  <c r="M61" i="1"/>
  <c r="K61" i="1"/>
  <c r="H61" i="1"/>
  <c r="L42" i="1"/>
  <c r="J42" i="1"/>
  <c r="G42" i="1"/>
  <c r="M47" i="1" l="1"/>
  <c r="K47" i="1"/>
  <c r="H47" i="1"/>
  <c r="H37" i="1" l="1"/>
  <c r="K37" i="1"/>
  <c r="M56" i="1" l="1"/>
  <c r="H49" i="1"/>
  <c r="H50" i="1"/>
  <c r="M8" i="1" l="1"/>
  <c r="M10" i="1"/>
  <c r="M11" i="1"/>
  <c r="M12" i="1"/>
  <c r="M13" i="1"/>
  <c r="M15" i="1"/>
  <c r="M18" i="1"/>
  <c r="M20" i="1"/>
  <c r="M22" i="1"/>
  <c r="M23" i="1"/>
  <c r="M25" i="1"/>
  <c r="M33" i="1"/>
  <c r="M34" i="1"/>
  <c r="M36" i="1"/>
  <c r="M38" i="1"/>
  <c r="M40" i="1"/>
  <c r="M42" i="1"/>
  <c r="M46" i="1"/>
  <c r="M49" i="1"/>
  <c r="M50" i="1"/>
  <c r="M55" i="1"/>
  <c r="M57" i="1"/>
  <c r="K8" i="1" l="1"/>
  <c r="K10" i="1"/>
  <c r="K11" i="1"/>
  <c r="K12" i="1"/>
  <c r="K13" i="1"/>
  <c r="K15" i="1"/>
  <c r="K18" i="1"/>
  <c r="K20" i="1"/>
  <c r="K22" i="1"/>
  <c r="K23" i="1"/>
  <c r="K25" i="1"/>
  <c r="K26" i="1"/>
  <c r="K33" i="1"/>
  <c r="K34" i="1"/>
  <c r="K36" i="1"/>
  <c r="K38" i="1"/>
  <c r="K40" i="1"/>
  <c r="K42" i="1"/>
  <c r="K44" i="1"/>
  <c r="K50" i="1"/>
  <c r="K55" i="1"/>
  <c r="K56" i="1"/>
  <c r="K57" i="1"/>
  <c r="H8" i="1"/>
  <c r="H10" i="1"/>
  <c r="H11" i="1"/>
  <c r="H12" i="1"/>
  <c r="H13" i="1"/>
  <c r="H15" i="1"/>
  <c r="H18" i="1"/>
  <c r="H20" i="1"/>
  <c r="H22" i="1"/>
  <c r="H23" i="1"/>
  <c r="H25" i="1"/>
  <c r="H26" i="1"/>
  <c r="H33" i="1"/>
  <c r="H34" i="1"/>
  <c r="H36" i="1"/>
  <c r="H38" i="1"/>
  <c r="H40" i="1"/>
  <c r="H42" i="1"/>
  <c r="H44" i="1"/>
  <c r="H46" i="1"/>
  <c r="H55" i="1"/>
  <c r="H56" i="1"/>
  <c r="H57" i="1"/>
  <c r="H58" i="1"/>
  <c r="G54" i="1"/>
  <c r="I54" i="1"/>
  <c r="I45" i="1"/>
  <c r="I41" i="1"/>
  <c r="I39" i="1"/>
  <c r="I32" i="1"/>
  <c r="I27" i="1"/>
  <c r="I24" i="1"/>
  <c r="I21" i="1"/>
  <c r="I14" i="1"/>
  <c r="I9" i="1"/>
  <c r="I7" i="1"/>
  <c r="I53" i="1" l="1"/>
  <c r="I52" i="1" s="1"/>
  <c r="I19" i="1"/>
  <c r="F54" i="1"/>
  <c r="F53" i="1" s="1"/>
  <c r="F52" i="1" s="1"/>
  <c r="G53" i="1"/>
  <c r="J54" i="1"/>
  <c r="J53" i="1" s="1"/>
  <c r="J52" i="1" s="1"/>
  <c r="F45" i="1"/>
  <c r="G45" i="1"/>
  <c r="J45" i="1"/>
  <c r="K45" i="1" s="1"/>
  <c r="F41" i="1"/>
  <c r="G41" i="1"/>
  <c r="J41" i="1"/>
  <c r="K41" i="1" s="1"/>
  <c r="F39" i="1"/>
  <c r="G39" i="1"/>
  <c r="J39" i="1"/>
  <c r="K39" i="1" s="1"/>
  <c r="F32" i="1"/>
  <c r="G32" i="1"/>
  <c r="J32" i="1"/>
  <c r="K32" i="1" s="1"/>
  <c r="F27" i="1"/>
  <c r="G27" i="1"/>
  <c r="J27" i="1"/>
  <c r="F24" i="1"/>
  <c r="G24" i="1"/>
  <c r="J24" i="1"/>
  <c r="K24" i="1" s="1"/>
  <c r="F21" i="1"/>
  <c r="F19" i="1" s="1"/>
  <c r="G21" i="1"/>
  <c r="J21" i="1"/>
  <c r="J19" i="1" s="1"/>
  <c r="F14" i="1"/>
  <c r="G14" i="1"/>
  <c r="J14" i="1"/>
  <c r="K14" i="1" s="1"/>
  <c r="F9" i="1"/>
  <c r="G9" i="1"/>
  <c r="J9" i="1"/>
  <c r="K9" i="1" s="1"/>
  <c r="F7" i="1"/>
  <c r="G7" i="1"/>
  <c r="J7" i="1"/>
  <c r="K7" i="1" s="1"/>
  <c r="L54" i="1"/>
  <c r="L45" i="1"/>
  <c r="L41" i="1"/>
  <c r="L39" i="1"/>
  <c r="L32" i="1"/>
  <c r="L27" i="1"/>
  <c r="L24" i="1"/>
  <c r="L21" i="1"/>
  <c r="L14" i="1"/>
  <c r="L9" i="1"/>
  <c r="L7" i="1"/>
  <c r="M39" i="1" l="1"/>
  <c r="M21" i="1"/>
  <c r="H24" i="1"/>
  <c r="H7" i="1"/>
  <c r="M54" i="1"/>
  <c r="M32" i="1"/>
  <c r="M14" i="1"/>
  <c r="M7" i="1"/>
  <c r="M24" i="1"/>
  <c r="M41" i="1"/>
  <c r="M9" i="1"/>
  <c r="M45" i="1"/>
  <c r="H54" i="1"/>
  <c r="H41" i="1"/>
  <c r="H32" i="1"/>
  <c r="H14" i="1"/>
  <c r="H9" i="1"/>
  <c r="H45" i="1"/>
  <c r="K53" i="1"/>
  <c r="K54" i="1"/>
  <c r="L53" i="1"/>
  <c r="M53" i="1" s="1"/>
  <c r="G52" i="1"/>
  <c r="H52" i="1" s="1"/>
  <c r="H53" i="1"/>
  <c r="L19" i="1"/>
  <c r="M19" i="1" s="1"/>
  <c r="G19" i="1"/>
  <c r="H19" i="1" s="1"/>
  <c r="H21" i="1"/>
  <c r="H39" i="1"/>
  <c r="K52" i="1"/>
  <c r="K21" i="1"/>
  <c r="K19" i="1"/>
  <c r="I6" i="1"/>
  <c r="I63" i="1" s="1"/>
  <c r="I66" i="1" s="1"/>
  <c r="F6" i="1"/>
  <c r="F63" i="1" s="1"/>
  <c r="F66" i="1" s="1"/>
  <c r="J6" i="1"/>
  <c r="E9" i="1"/>
  <c r="L6" i="1" l="1"/>
  <c r="M6" i="1" s="1"/>
  <c r="G6" i="1"/>
  <c r="H6" i="1" s="1"/>
  <c r="L52" i="1"/>
  <c r="M52" i="1" s="1"/>
  <c r="J63" i="1"/>
  <c r="K6" i="1"/>
  <c r="E54" i="1"/>
  <c r="E53" i="1" s="1"/>
  <c r="E52" i="1" s="1"/>
  <c r="D54" i="1"/>
  <c r="D53" i="1" s="1"/>
  <c r="D52" i="1" s="1"/>
  <c r="D45" i="1"/>
  <c r="E45" i="1"/>
  <c r="E41" i="1"/>
  <c r="D41" i="1"/>
  <c r="E39" i="1"/>
  <c r="D39" i="1"/>
  <c r="E32" i="1"/>
  <c r="D32" i="1"/>
  <c r="E27" i="1"/>
  <c r="D27" i="1"/>
  <c r="E24" i="1"/>
  <c r="D24" i="1"/>
  <c r="E21" i="1"/>
  <c r="E19" i="1" s="1"/>
  <c r="D21" i="1"/>
  <c r="D19" i="1" s="1"/>
  <c r="E14" i="1"/>
  <c r="D14" i="1"/>
  <c r="D9" i="1"/>
  <c r="E7" i="1"/>
  <c r="D7" i="1"/>
  <c r="K63" i="1" l="1"/>
  <c r="J66" i="1"/>
  <c r="G63" i="1"/>
  <c r="L63" i="1"/>
  <c r="E6" i="1"/>
  <c r="E63" i="1" s="1"/>
  <c r="E66" i="1" s="1"/>
  <c r="D6" i="1"/>
  <c r="D63" i="1" s="1"/>
  <c r="D66" i="1" s="1"/>
  <c r="M63" i="1" l="1"/>
  <c r="L66" i="1"/>
  <c r="H63" i="1"/>
  <c r="G66" i="1"/>
</calcChain>
</file>

<file path=xl/sharedStrings.xml><?xml version="1.0" encoding="utf-8"?>
<sst xmlns="http://schemas.openxmlformats.org/spreadsheetml/2006/main" count="132" uniqueCount="127">
  <si>
    <t>№ п/п</t>
  </si>
  <si>
    <t>Наименование доходов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</si>
  <si>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</si>
  <si>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</si>
  <si>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</si>
  <si>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</si>
  <si>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</si>
  <si>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</si>
  <si>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</si>
  <si>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</si>
  <si>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за негативное воздействие на окружающую среду</t>
  </si>
  <si>
    <t>1 13 00000 00 0000 000</t>
  </si>
  <si>
    <t>1 13 01990 00 0000 130</t>
  </si>
  <si>
    <t>Прочие доходы от оказания платных услуг (работ)</t>
  </si>
  <si>
    <t>1 14 00000 00 0000 000</t>
  </si>
  <si>
    <t>1 14 02000 00 0000 000</t>
  </si>
  <si>
    <t>1 16 00000 00 0000 000</t>
  </si>
  <si>
    <t>1 17 00000 00 0000 000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</si>
  <si>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</si>
  <si>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</si>
  <si>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</si>
  <si>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</si>
  <si>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</si>
  <si>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</si>
  <si>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</si>
  <si>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</si>
  <si>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</si>
  <si>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Код бюджетной классификации 
(без указания кода главного администратора доходов бюджета)</t>
  </si>
  <si>
    <t>(рублей)</t>
  </si>
  <si>
    <t>НАЛОГОВЫЕ И НЕНАЛОГОВЫЕ  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</si>
  <si>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</si>
  <si>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</si>
  <si>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</si>
  <si>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</si>
  <si>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</si>
  <si>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</si>
  <si>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НАЛОГ НА ИМУЩЕСТВО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</si>
  <si>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</si>
  <si>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</si>
  <si>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 Верховного Суда РФ)</t>
  </si>
  <si>
    <t>Государственная пошлина за выдачу разрешения на установку рекламной конструкции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</si>
  <si>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</si>
  <si>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</si>
  <si>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</si>
  <si>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</si>
  <si>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</si>
  <si>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</si>
  <si>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</si>
  <si>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Дотации бюджетам субъектов Российской Федерации и муниципальных образований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</si>
  <si>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</si>
  <si>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</si>
  <si>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</si>
  <si>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</t>
  </si>
  <si>
    <t>Прочие доходы от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</si>
  <si>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</si>
  <si>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</t>
  </si>
  <si>
    <t>2 02 20000 00 0000 150</t>
  </si>
  <si>
    <t>2 02 30000 00 0000 150</t>
  </si>
  <si>
    <t>2 02 40000 00 0000 150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</si>
  <si>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</si>
  <si>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</si>
  <si>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</si>
  <si>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Налог на прибыль организаций, зачислявшийся  до 1 января 2005 года в местные бюджеты</t>
  </si>
  <si>
    <t>Прочие налоги и сборы (по отмененным местным налогам и сборам)</t>
  </si>
  <si>
    <t>1 00 00000 00 0000 000</t>
  </si>
  <si>
    <t>1 01 00000 00 0000 000</t>
  </si>
  <si>
    <t>1 01 02000 01 0000 110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</si>
  <si>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</si>
  <si>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</si>
  <si>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</si>
  <si>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</si>
  <si>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</si>
  <si>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</si>
  <si>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</si>
  <si>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1 05 02010 02 0000 110</t>
  </si>
  <si>
    <t>1 05 03010 01 0000 110</t>
  </si>
  <si>
    <t>1 06 00000 00 0000 000</t>
  </si>
  <si>
    <t>1 06 01000 00 0000 110</t>
  </si>
  <si>
    <t>1 06 06000 00 0000 110</t>
  </si>
  <si>
    <t>1 06 06030 00 0000 110</t>
  </si>
  <si>
    <t>1 06 06040 00 0000 110</t>
  </si>
  <si>
    <t>1 08 00000 00 0000 000</t>
  </si>
  <si>
    <t>1 08 03000 01 0000 110</t>
  </si>
  <si>
    <t>1 08 07000 01 0000 110</t>
  </si>
  <si>
    <t>1 09 00000 00 0000 000</t>
  </si>
  <si>
    <t>1 09 01000 00 0000 110</t>
  </si>
  <si>
    <t>1 09 07000 00 0000 110</t>
  </si>
  <si>
    <t>1 11 00000 00 0000 000</t>
  </si>
  <si>
    <t>1 11 05010 00 0000 120</t>
  </si>
  <si>
    <t>1 11 05020 00 0000 120</t>
  </si>
  <si>
    <t>1 11 05030 00 0000 120</t>
  </si>
  <si>
    <t>1 11 05070 00 0000 120</t>
  </si>
  <si>
    <t>1 12 00000 00 0000 000</t>
  </si>
  <si>
    <t>1 12 01000 01 0000 120</t>
  </si>
  <si>
    <t>1 13 02060 00 0000 130</t>
  </si>
  <si>
    <t>1 13 02990 00 0000 130</t>
  </si>
  <si>
    <t>1 14 06010 00 0000 430</t>
  </si>
  <si>
    <t>2 02 10000 00 0000 150</t>
  </si>
  <si>
    <t>2 02 15001 00 0000 150</t>
  </si>
  <si>
    <t>2 07 00000 00 0000 180</t>
  </si>
  <si>
    <t>2 18 00000 00 0000 000</t>
  </si>
  <si>
    <t>2 19 00000 00 0000 000</t>
  </si>
  <si>
    <t>1 05 04000 02 0000 110</t>
  </si>
  <si>
    <t>Налог, взимаемый в связи с применением патентной системы налогообложения</t>
  </si>
  <si>
    <t>1 11 07010 00 0000 120</t>
  </si>
  <si>
    <t>1 11 09000 00 0000 120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</si>
  <si>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</si>
  <si>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</t>
  </si>
  <si>
    <t>1 14 06020 00 0000 430</t>
  </si>
  <si>
    <t>1 09 06010 02 0000 110</t>
  </si>
  <si>
    <t>Налог с продаж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</si>
  <si>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</si>
  <si>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% к решению</t>
  </si>
  <si>
    <t>Решение - проект</t>
  </si>
  <si>
    <t>План на очередной 2024 год</t>
  </si>
  <si>
    <t>Сведения о доходах бюджета городского округа Лотошино Московской области на 2023 год и на плановый период 2024 и 2025 годов в сравнении с ожидаемым исполнением за 2022 год и отчетом за 2021 год</t>
  </si>
  <si>
    <t>2021 год (отчет)</t>
  </si>
  <si>
    <t xml:space="preserve">  Ожидаемое исполнение 2022 года</t>
  </si>
  <si>
    <t xml:space="preserve">План на очередной 2023 год </t>
  </si>
  <si>
    <t>План на очередной 2025 год</t>
  </si>
  <si>
    <t>Уточнение бюджета  №4 от 16.09.2022 №367/44</t>
  </si>
  <si>
    <t xml:space="preserve">Доходы от продажи земельных участков, находящихся в собственности городских округов </t>
  </si>
  <si>
    <t>% к решению- проекту на 2024 год</t>
  </si>
  <si>
    <t>БЕЗВОЗМЕЗДНЫЕ ПОСТУПЛЕНИЯ ОТ НЕГОСУДАРСТВЕННЫХ ОРГАНИЗАЦИЙ</t>
  </si>
  <si>
    <t>2 04 00000 00 0000 150</t>
  </si>
  <si>
    <t xml:space="preserve"> 1 09 04050 00 0000 110</t>
  </si>
  <si>
    <t xml:space="preserve">Земельный налог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</si>
</sst>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_ ;[Red]\-#,##0.00_ ;\-&quot;  &quot;"/>
    <numFmt numFmtId="166" formatCode="#,##0.0;[Red]#,##0.0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49" fontId="7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vertical="top" wrapText="1"/>
    </xf>
    <xf numFmtId="164" fontId="11" fillId="2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0" fillId="2" borderId="0" xfId="0" applyFill="1"/>
    <xf numFmtId="0" fontId="2" fillId="2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2" fontId="0" fillId="0" borderId="0" xfId="0" applyNumberFormat="1" applyFill="1"/>
    <xf numFmtId="0" fontId="1" fillId="2" borderId="1" xfId="0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15" fillId="2" borderId="7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7"/>
  <sheetViews>
    <sheetView tabSelected="1" zoomScale="90" zoomScaleNormal="90" workbookViewId="0">
      <pane ySplit="5" topLeftCell="A6" activePane="bottomLeft" state="frozen"/>
      <selection pane="bottomLeft" activeCell="M18" sqref="M18"/>
    </sheetView>
  </sheetViews>
  <sheetFormatPr defaultRowHeight="15" x14ac:dyDescent="0.25"/>
  <cols>
    <col min="1" max="1" width="5.140625" customWidth="1"/>
    <col min="2" max="2" width="23.5703125" customWidth="1"/>
    <col min="3" max="3" width="62.42578125" customWidth="1"/>
    <col min="4" max="4" width="16.140625" style="23" customWidth="1"/>
    <col min="5" max="6" width="16.28515625" style="32" customWidth="1"/>
    <col min="7" max="7" width="15.42578125" style="32" customWidth="1"/>
    <col min="8" max="8" width="15.140625" style="32" customWidth="1"/>
    <col min="9" max="9" width="15.85546875" style="32" customWidth="1"/>
    <col min="10" max="11" width="15.28515625" style="32" customWidth="1"/>
    <col min="12" max="13" width="15.28515625" customWidth="1"/>
  </cols>
  <sheetData>
    <row r="2" spans="1:13" ht="19.5" customHeight="1" x14ac:dyDescent="0.25">
      <c r="A2" s="57" t="s">
        <v>115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x14ac:dyDescent="0.25">
      <c r="L3" s="5" t="s">
        <v>28</v>
      </c>
      <c r="M3" s="5"/>
    </row>
    <row r="4" spans="1:13" ht="27.75" customHeight="1" x14ac:dyDescent="0.25">
      <c r="A4" s="65" t="s">
        <v>0</v>
      </c>
      <c r="B4" s="65" t="s">
        <v>27</v>
      </c>
      <c r="C4" s="65" t="s">
        <v>1</v>
      </c>
      <c r="D4" s="61" t="s">
        <v>116</v>
      </c>
      <c r="E4" s="63" t="s">
        <v>117</v>
      </c>
      <c r="F4" s="58" t="s">
        <v>118</v>
      </c>
      <c r="G4" s="59"/>
      <c r="H4" s="60"/>
      <c r="I4" s="58" t="s">
        <v>114</v>
      </c>
      <c r="J4" s="59"/>
      <c r="K4" s="60"/>
      <c r="L4" s="67" t="s">
        <v>119</v>
      </c>
      <c r="M4" s="68"/>
    </row>
    <row r="5" spans="1:13" ht="60.75" customHeight="1" x14ac:dyDescent="0.25">
      <c r="A5" s="66"/>
      <c r="B5" s="66"/>
      <c r="C5" s="66"/>
      <c r="D5" s="62"/>
      <c r="E5" s="64"/>
      <c r="F5" s="42" t="s">
        <v>120</v>
      </c>
      <c r="G5" s="42" t="s">
        <v>113</v>
      </c>
      <c r="H5" s="42" t="s">
        <v>112</v>
      </c>
      <c r="I5" s="42" t="s">
        <v>120</v>
      </c>
      <c r="J5" s="33" t="s">
        <v>113</v>
      </c>
      <c r="K5" s="33" t="s">
        <v>112</v>
      </c>
      <c r="L5" s="33" t="s">
        <v>113</v>
      </c>
      <c r="M5" s="42" t="s">
        <v>122</v>
      </c>
    </row>
    <row r="6" spans="1:13" x14ac:dyDescent="0.25">
      <c r="A6" s="1">
        <v>1</v>
      </c>
      <c r="B6" s="6" t="s">
        <v>64</v>
      </c>
      <c r="C6" s="7" t="s">
        <v>29</v>
      </c>
      <c r="D6" s="25">
        <f>SUM(D7,D9,D14,D19,D24,D27,D32,D39,D41,D45,D50,D51)</f>
        <v>383629323.13</v>
      </c>
      <c r="E6" s="25">
        <f>SUM(E7,E9,E14,E19,E24,E27,E32,E39,E41,E45,E50,E51)</f>
        <v>387950800.68000001</v>
      </c>
      <c r="F6" s="25">
        <f>SUM(F7,F9,F14,F19,F24,F27,F32,F39,F41,F45,F50,F51)</f>
        <v>378775300</v>
      </c>
      <c r="G6" s="25">
        <f>SUM(G7,G9,G14,G19,G24,G27,G32,G39,G41,G45,G50,G51)</f>
        <v>395742390</v>
      </c>
      <c r="H6" s="34">
        <f>SUM(G6/F6*100)</f>
        <v>104.47946051392474</v>
      </c>
      <c r="I6" s="25">
        <f>SUM(I7,I9,I14,I19,I24,I27,I32,I39,I41,I45,I50,I51)</f>
        <v>401792500</v>
      </c>
      <c r="J6" s="25">
        <f>SUM(J7,J9,J14,J19,J24,J27,J32,J39,J41,J45,J50,J51)</f>
        <v>414641690</v>
      </c>
      <c r="K6" s="34">
        <f>SUM(J6/I6*100)</f>
        <v>103.19796661211944</v>
      </c>
      <c r="L6" s="25">
        <f>SUM(L7,L9,L14,L19,L24,L27,L32,L39,L41,L45,L50,L51)</f>
        <v>437980890</v>
      </c>
      <c r="M6" s="34">
        <f>SUM(L6/J6*100)</f>
        <v>105.6287634752791</v>
      </c>
    </row>
    <row r="7" spans="1:13" x14ac:dyDescent="0.25">
      <c r="A7" s="1">
        <v>2</v>
      </c>
      <c r="B7" s="6" t="s">
        <v>65</v>
      </c>
      <c r="C7" s="7" t="s">
        <v>2</v>
      </c>
      <c r="D7" s="25">
        <f>SUM(D8)</f>
        <v>234634060.56</v>
      </c>
      <c r="E7" s="25">
        <f t="shared" ref="E7:L7" si="0">SUM(E8)</f>
        <v>249567860.28999999</v>
      </c>
      <c r="F7" s="25">
        <f t="shared" si="0"/>
        <v>253916000</v>
      </c>
      <c r="G7" s="25">
        <f t="shared" si="0"/>
        <v>265143000</v>
      </c>
      <c r="H7" s="34">
        <f t="shared" ref="H7:H63" si="1">SUM(G7/F7*100)</f>
        <v>104.42154098205705</v>
      </c>
      <c r="I7" s="25">
        <f t="shared" si="0"/>
        <v>269915000</v>
      </c>
      <c r="J7" s="25">
        <f t="shared" si="0"/>
        <v>277590300</v>
      </c>
      <c r="K7" s="34">
        <f t="shared" ref="K7:K63" si="2">SUM(J7/I7*100)</f>
        <v>102.84359891076819</v>
      </c>
      <c r="L7" s="25">
        <f t="shared" si="0"/>
        <v>293121600</v>
      </c>
      <c r="M7" s="34">
        <f t="shared" ref="M7:M63" si="3">SUM(L7/J7*100)</f>
        <v>105.59504420723636</v>
      </c>
    </row>
    <row r="8" spans="1:13" x14ac:dyDescent="0.25">
      <c r="A8" s="1">
        <v>3</v>
      </c>
      <c r="B8" s="8" t="s">
        <v>66</v>
      </c>
      <c r="C8" s="9" t="s">
        <v>3</v>
      </c>
      <c r="D8" s="26">
        <v>234634060.56</v>
      </c>
      <c r="E8" s="29">
        <v>249567860.28999999</v>
      </c>
      <c r="F8" s="29">
        <v>253916000</v>
      </c>
      <c r="G8" s="29">
        <v>265143000</v>
      </c>
      <c r="H8" s="35">
        <f t="shared" si="1"/>
        <v>104.42154098205705</v>
      </c>
      <c r="I8" s="29">
        <v>269915000</v>
      </c>
      <c r="J8" s="29">
        <v>277590300</v>
      </c>
      <c r="K8" s="35">
        <f t="shared" si="2"/>
        <v>102.84359891076819</v>
      </c>
      <c r="L8" s="29">
        <v>293121600</v>
      </c>
      <c r="M8" s="35">
        <f t="shared" si="3"/>
        <v>105.59504420723636</v>
      </c>
    </row>
    <row r="9" spans="1:13" ht="25.5" x14ac:dyDescent="0.25">
      <c r="A9" s="1">
        <v>4</v>
      </c>
      <c r="B9" s="6" t="s">
        <v>67</v>
      </c>
      <c r="C9" s="7" t="s">
        <v>4</v>
      </c>
      <c r="D9" s="25">
        <f>SUM(D10:D13)</f>
        <v>18395887.900000002</v>
      </c>
      <c r="E9" s="25">
        <f t="shared" ref="E9:J9" si="4">SUM(E10:E13)</f>
        <v>18513000</v>
      </c>
      <c r="F9" s="25">
        <f t="shared" si="4"/>
        <v>16945000</v>
      </c>
      <c r="G9" s="25">
        <f t="shared" si="4"/>
        <v>22363000</v>
      </c>
      <c r="H9" s="34">
        <f t="shared" si="1"/>
        <v>131.97403363824137</v>
      </c>
      <c r="I9" s="25">
        <f t="shared" ref="I9" si="5">SUM(I10:I13)</f>
        <v>17929000</v>
      </c>
      <c r="J9" s="25">
        <f t="shared" si="4"/>
        <v>24378000</v>
      </c>
      <c r="K9" s="34">
        <f t="shared" si="2"/>
        <v>135.96965809582241</v>
      </c>
      <c r="L9" s="25">
        <f t="shared" ref="L9" si="6">SUM(L10:L13)</f>
        <v>25799000</v>
      </c>
      <c r="M9" s="34">
        <f t="shared" si="3"/>
        <v>105.82902617113791</v>
      </c>
    </row>
    <row r="10" spans="1:13" ht="51" x14ac:dyDescent="0.25">
      <c r="A10" s="1">
        <v>5</v>
      </c>
      <c r="B10" s="10" t="s">
        <v>68</v>
      </c>
      <c r="C10" s="9" t="s">
        <v>30</v>
      </c>
      <c r="D10" s="27">
        <v>8492638.0299999993</v>
      </c>
      <c r="E10" s="50">
        <v>9000000</v>
      </c>
      <c r="F10" s="29">
        <v>7581000</v>
      </c>
      <c r="G10" s="43">
        <v>10783000</v>
      </c>
      <c r="H10" s="44">
        <f t="shared" si="1"/>
        <v>142.23717187706106</v>
      </c>
      <c r="I10" s="45">
        <v>7894000</v>
      </c>
      <c r="J10" s="43">
        <v>11813000</v>
      </c>
      <c r="K10" s="44">
        <f t="shared" si="2"/>
        <v>149.64530022802128</v>
      </c>
      <c r="L10" s="43">
        <v>12531000</v>
      </c>
      <c r="M10" s="35">
        <f t="shared" si="3"/>
        <v>106.07804960636587</v>
      </c>
    </row>
    <row r="11" spans="1:13" ht="63.75" x14ac:dyDescent="0.25">
      <c r="A11" s="1">
        <v>6</v>
      </c>
      <c r="B11" s="10" t="s">
        <v>69</v>
      </c>
      <c r="C11" s="9" t="s">
        <v>31</v>
      </c>
      <c r="D11" s="27">
        <v>59726.46</v>
      </c>
      <c r="E11" s="50">
        <v>52000</v>
      </c>
      <c r="F11" s="26">
        <v>42000</v>
      </c>
      <c r="G11" s="43">
        <v>62000</v>
      </c>
      <c r="H11" s="44">
        <f t="shared" si="1"/>
        <v>147.61904761904762</v>
      </c>
      <c r="I11" s="46">
        <v>46000</v>
      </c>
      <c r="J11" s="43">
        <v>68000</v>
      </c>
      <c r="K11" s="44">
        <f t="shared" si="2"/>
        <v>147.82608695652172</v>
      </c>
      <c r="L11" s="43">
        <v>71000</v>
      </c>
      <c r="M11" s="35">
        <f t="shared" si="3"/>
        <v>104.41176470588236</v>
      </c>
    </row>
    <row r="12" spans="1:13" ht="51" x14ac:dyDescent="0.25">
      <c r="A12" s="1">
        <v>7</v>
      </c>
      <c r="B12" s="10" t="s">
        <v>70</v>
      </c>
      <c r="C12" s="9" t="s">
        <v>32</v>
      </c>
      <c r="D12" s="27">
        <v>11291736.210000001</v>
      </c>
      <c r="E12" s="50">
        <v>10444000</v>
      </c>
      <c r="F12" s="26">
        <v>10261000</v>
      </c>
      <c r="G12" s="43">
        <v>12780000</v>
      </c>
      <c r="H12" s="44">
        <f t="shared" si="1"/>
        <v>124.5492642042686</v>
      </c>
      <c r="I12" s="46">
        <v>11002000</v>
      </c>
      <c r="J12" s="43">
        <v>13862000</v>
      </c>
      <c r="K12" s="44">
        <f t="shared" si="2"/>
        <v>125.99527358662061</v>
      </c>
      <c r="L12" s="43">
        <v>14562000</v>
      </c>
      <c r="M12" s="35">
        <f t="shared" si="3"/>
        <v>105.0497763670466</v>
      </c>
    </row>
    <row r="13" spans="1:13" ht="51" x14ac:dyDescent="0.25">
      <c r="A13" s="1">
        <v>8</v>
      </c>
      <c r="B13" s="10" t="s">
        <v>71</v>
      </c>
      <c r="C13" s="9" t="s">
        <v>33</v>
      </c>
      <c r="D13" s="36">
        <v>-1448212.8</v>
      </c>
      <c r="E13" s="50">
        <v>-983000</v>
      </c>
      <c r="F13" s="38">
        <v>-939000</v>
      </c>
      <c r="G13" s="44">
        <v>-1262000</v>
      </c>
      <c r="H13" s="44">
        <f t="shared" si="1"/>
        <v>134.39829605963791</v>
      </c>
      <c r="I13" s="47">
        <v>-1013000</v>
      </c>
      <c r="J13" s="44">
        <v>-1365000</v>
      </c>
      <c r="K13" s="44">
        <f t="shared" si="2"/>
        <v>134.74827245804542</v>
      </c>
      <c r="L13" s="44">
        <v>-1365000</v>
      </c>
      <c r="M13" s="35">
        <f t="shared" si="3"/>
        <v>100</v>
      </c>
    </row>
    <row r="14" spans="1:13" x14ac:dyDescent="0.25">
      <c r="A14" s="1">
        <v>9</v>
      </c>
      <c r="B14" s="6" t="s">
        <v>72</v>
      </c>
      <c r="C14" s="11" t="s">
        <v>5</v>
      </c>
      <c r="D14" s="25">
        <f>SUM(D15:D18)</f>
        <v>27431348.400000002</v>
      </c>
      <c r="E14" s="25">
        <f t="shared" ref="E14:J14" si="7">SUM(E15:E18)</f>
        <v>19164184.059999999</v>
      </c>
      <c r="F14" s="25">
        <f t="shared" si="7"/>
        <v>30454000</v>
      </c>
      <c r="G14" s="25">
        <f t="shared" si="7"/>
        <v>27242000</v>
      </c>
      <c r="H14" s="34">
        <f t="shared" si="1"/>
        <v>89.452945425888217</v>
      </c>
      <c r="I14" s="25">
        <f t="shared" ref="I14" si="8">SUM(I15:I18)</f>
        <v>36586000</v>
      </c>
      <c r="J14" s="25">
        <f t="shared" si="7"/>
        <v>31987000</v>
      </c>
      <c r="K14" s="34">
        <f t="shared" si="2"/>
        <v>87.429617886623305</v>
      </c>
      <c r="L14" s="25">
        <f t="shared" ref="L14" si="9">SUM(L15:L18)</f>
        <v>38053000</v>
      </c>
      <c r="M14" s="34">
        <f t="shared" si="3"/>
        <v>118.9639541063557</v>
      </c>
    </row>
    <row r="15" spans="1:13" ht="25.5" x14ac:dyDescent="0.25">
      <c r="A15" s="1">
        <v>10</v>
      </c>
      <c r="B15" s="10" t="s">
        <v>73</v>
      </c>
      <c r="C15" s="12" t="s">
        <v>6</v>
      </c>
      <c r="D15" s="26">
        <v>20066998.960000001</v>
      </c>
      <c r="E15" s="51">
        <v>15000000</v>
      </c>
      <c r="F15" s="29">
        <v>23283000</v>
      </c>
      <c r="G15" s="48">
        <v>21188000</v>
      </c>
      <c r="H15" s="44">
        <f t="shared" si="1"/>
        <v>91.002018640209599</v>
      </c>
      <c r="I15" s="45">
        <v>28971000</v>
      </c>
      <c r="J15" s="48">
        <v>25471000</v>
      </c>
      <c r="K15" s="44">
        <f t="shared" si="2"/>
        <v>87.918953436194812</v>
      </c>
      <c r="L15" s="48">
        <v>31029000</v>
      </c>
      <c r="M15" s="35">
        <f t="shared" si="3"/>
        <v>121.82089435043775</v>
      </c>
    </row>
    <row r="16" spans="1:13" x14ac:dyDescent="0.25">
      <c r="A16" s="1">
        <v>11</v>
      </c>
      <c r="B16" s="10" t="s">
        <v>74</v>
      </c>
      <c r="C16" s="12" t="s">
        <v>34</v>
      </c>
      <c r="D16" s="26">
        <v>1409242.57</v>
      </c>
      <c r="E16" s="52">
        <v>-55771.21</v>
      </c>
      <c r="F16" s="29">
        <v>0</v>
      </c>
      <c r="G16" s="43">
        <v>0</v>
      </c>
      <c r="H16" s="44">
        <v>0</v>
      </c>
      <c r="I16" s="45">
        <v>0</v>
      </c>
      <c r="J16" s="43">
        <v>0</v>
      </c>
      <c r="K16" s="44">
        <v>0</v>
      </c>
      <c r="L16" s="43">
        <v>0</v>
      </c>
      <c r="M16" s="35">
        <v>0</v>
      </c>
    </row>
    <row r="17" spans="1:13" x14ac:dyDescent="0.25">
      <c r="A17" s="1">
        <v>12</v>
      </c>
      <c r="B17" s="10" t="s">
        <v>75</v>
      </c>
      <c r="C17" s="13" t="s">
        <v>35</v>
      </c>
      <c r="D17" s="26">
        <v>6239.66</v>
      </c>
      <c r="E17" s="53">
        <v>19955.27</v>
      </c>
      <c r="F17" s="29">
        <v>0</v>
      </c>
      <c r="G17" s="43">
        <v>0</v>
      </c>
      <c r="H17" s="44">
        <v>0</v>
      </c>
      <c r="I17" s="45">
        <v>0</v>
      </c>
      <c r="J17" s="43">
        <v>0</v>
      </c>
      <c r="K17" s="44">
        <v>0</v>
      </c>
      <c r="L17" s="43">
        <v>0</v>
      </c>
      <c r="M17" s="35">
        <v>0</v>
      </c>
    </row>
    <row r="18" spans="1:13" ht="25.5" x14ac:dyDescent="0.25">
      <c r="A18" s="1">
        <v>13</v>
      </c>
      <c r="B18" s="20" t="s">
        <v>102</v>
      </c>
      <c r="C18" s="21" t="s">
        <v>103</v>
      </c>
      <c r="D18" s="26">
        <v>5948867.21</v>
      </c>
      <c r="E18" s="52">
        <v>4200000</v>
      </c>
      <c r="F18" s="29">
        <v>7171000</v>
      </c>
      <c r="G18" s="43">
        <v>6054000</v>
      </c>
      <c r="H18" s="44">
        <f t="shared" si="1"/>
        <v>84.423371914656258</v>
      </c>
      <c r="I18" s="45">
        <v>7615000</v>
      </c>
      <c r="J18" s="43">
        <v>6516000</v>
      </c>
      <c r="K18" s="44">
        <f t="shared" si="2"/>
        <v>85.567957977675633</v>
      </c>
      <c r="L18" s="43">
        <v>7024000</v>
      </c>
      <c r="M18" s="35">
        <f t="shared" si="3"/>
        <v>107.79619398403928</v>
      </c>
    </row>
    <row r="19" spans="1:13" x14ac:dyDescent="0.25">
      <c r="A19" s="1">
        <v>14</v>
      </c>
      <c r="B19" s="6" t="s">
        <v>76</v>
      </c>
      <c r="C19" s="11" t="s">
        <v>36</v>
      </c>
      <c r="D19" s="28">
        <f>SUM(D20:D21)</f>
        <v>50475569.899999999</v>
      </c>
      <c r="E19" s="28">
        <f t="shared" ref="E19:J19" si="10">SUM(E20:E21)</f>
        <v>45000000</v>
      </c>
      <c r="F19" s="28">
        <f t="shared" si="10"/>
        <v>37202000</v>
      </c>
      <c r="G19" s="28">
        <f t="shared" si="10"/>
        <v>41511000</v>
      </c>
      <c r="H19" s="34">
        <f t="shared" si="1"/>
        <v>111.58271060695661</v>
      </c>
      <c r="I19" s="28">
        <f t="shared" ref="I19" si="11">SUM(I20:I21)</f>
        <v>37728000</v>
      </c>
      <c r="J19" s="28">
        <f t="shared" si="10"/>
        <v>42073000</v>
      </c>
      <c r="K19" s="34">
        <f t="shared" si="2"/>
        <v>111.51664546225615</v>
      </c>
      <c r="L19" s="28">
        <f t="shared" ref="L19" si="12">SUM(L20:L21)</f>
        <v>42663000</v>
      </c>
      <c r="M19" s="34">
        <f t="shared" si="3"/>
        <v>101.40232453117201</v>
      </c>
    </row>
    <row r="20" spans="1:13" x14ac:dyDescent="0.25">
      <c r="A20" s="1">
        <v>15</v>
      </c>
      <c r="B20" s="10" t="s">
        <v>77</v>
      </c>
      <c r="C20" s="14" t="s">
        <v>59</v>
      </c>
      <c r="D20" s="29">
        <v>9278242.3200000003</v>
      </c>
      <c r="E20" s="54">
        <v>9000000</v>
      </c>
      <c r="F20" s="29">
        <v>10297000</v>
      </c>
      <c r="G20" s="29">
        <v>11189000</v>
      </c>
      <c r="H20" s="35">
        <f t="shared" si="1"/>
        <v>108.66271729629989</v>
      </c>
      <c r="I20" s="29">
        <v>10823000</v>
      </c>
      <c r="J20" s="29">
        <v>11751000</v>
      </c>
      <c r="K20" s="34">
        <f t="shared" si="2"/>
        <v>108.57433244017369</v>
      </c>
      <c r="L20" s="29">
        <v>12341000</v>
      </c>
      <c r="M20" s="35">
        <f t="shared" si="3"/>
        <v>105.02084928942217</v>
      </c>
    </row>
    <row r="21" spans="1:13" x14ac:dyDescent="0.25">
      <c r="A21" s="1">
        <v>16</v>
      </c>
      <c r="B21" s="15" t="s">
        <v>78</v>
      </c>
      <c r="C21" s="16" t="s">
        <v>37</v>
      </c>
      <c r="D21" s="28">
        <f>SUM(D22:D23)</f>
        <v>41197327.579999998</v>
      </c>
      <c r="E21" s="28">
        <f t="shared" ref="E21:J21" si="13">SUM(E22:E23)</f>
        <v>36000000</v>
      </c>
      <c r="F21" s="28">
        <f t="shared" si="13"/>
        <v>26905000</v>
      </c>
      <c r="G21" s="28">
        <f t="shared" si="13"/>
        <v>30322000</v>
      </c>
      <c r="H21" s="34">
        <f t="shared" si="1"/>
        <v>112.70024159078238</v>
      </c>
      <c r="I21" s="28">
        <f t="shared" ref="I21" si="14">SUM(I22:I23)</f>
        <v>26905000</v>
      </c>
      <c r="J21" s="28">
        <f t="shared" si="13"/>
        <v>30322000</v>
      </c>
      <c r="K21" s="34">
        <f t="shared" si="2"/>
        <v>112.70024159078238</v>
      </c>
      <c r="L21" s="28">
        <f t="shared" ref="L21" si="15">SUM(L22:L23)</f>
        <v>30322000</v>
      </c>
      <c r="M21" s="34">
        <f t="shared" si="3"/>
        <v>100</v>
      </c>
    </row>
    <row r="22" spans="1:13" x14ac:dyDescent="0.25">
      <c r="A22" s="1">
        <v>17</v>
      </c>
      <c r="B22" s="10" t="s">
        <v>79</v>
      </c>
      <c r="C22" s="14" t="s">
        <v>60</v>
      </c>
      <c r="D22" s="29">
        <v>30375060.940000001</v>
      </c>
      <c r="E22" s="54">
        <v>25000000</v>
      </c>
      <c r="F22" s="26">
        <v>15205000</v>
      </c>
      <c r="G22" s="43">
        <v>18404000</v>
      </c>
      <c r="H22" s="44">
        <f t="shared" si="1"/>
        <v>121.03913186451824</v>
      </c>
      <c r="I22" s="46">
        <v>15205000</v>
      </c>
      <c r="J22" s="43">
        <v>17809000</v>
      </c>
      <c r="K22" s="44">
        <f t="shared" si="2"/>
        <v>117.12594541269318</v>
      </c>
      <c r="L22" s="43">
        <v>17183000</v>
      </c>
      <c r="M22" s="35">
        <f t="shared" si="3"/>
        <v>96.484923353360657</v>
      </c>
    </row>
    <row r="23" spans="1:13" x14ac:dyDescent="0.25">
      <c r="A23" s="1">
        <v>18</v>
      </c>
      <c r="B23" s="10" t="s">
        <v>80</v>
      </c>
      <c r="C23" s="14" t="s">
        <v>61</v>
      </c>
      <c r="D23" s="29">
        <v>10822266.640000001</v>
      </c>
      <c r="E23" s="54">
        <v>11000000</v>
      </c>
      <c r="F23" s="29">
        <v>11700000</v>
      </c>
      <c r="G23" s="43">
        <v>11918000</v>
      </c>
      <c r="H23" s="44">
        <f t="shared" si="1"/>
        <v>101.86324786324785</v>
      </c>
      <c r="I23" s="45">
        <v>11700000</v>
      </c>
      <c r="J23" s="43">
        <v>12513000</v>
      </c>
      <c r="K23" s="44">
        <f t="shared" si="2"/>
        <v>106.94871794871794</v>
      </c>
      <c r="L23" s="43">
        <v>13139000</v>
      </c>
      <c r="M23" s="35">
        <f t="shared" si="3"/>
        <v>105.00279709102533</v>
      </c>
    </row>
    <row r="24" spans="1:13" x14ac:dyDescent="0.25">
      <c r="A24" s="1">
        <v>19</v>
      </c>
      <c r="B24" s="6" t="s">
        <v>81</v>
      </c>
      <c r="C24" s="11" t="s">
        <v>38</v>
      </c>
      <c r="D24" s="25">
        <f>SUM(D25:D26)</f>
        <v>3145062.43</v>
      </c>
      <c r="E24" s="25">
        <f t="shared" ref="E24:J24" si="16">SUM(E25:E26)</f>
        <v>1520000</v>
      </c>
      <c r="F24" s="25">
        <f t="shared" si="16"/>
        <v>4841000</v>
      </c>
      <c r="G24" s="25">
        <f t="shared" si="16"/>
        <v>2376000</v>
      </c>
      <c r="H24" s="34">
        <f t="shared" si="1"/>
        <v>49.080768436273495</v>
      </c>
      <c r="I24" s="25">
        <f t="shared" ref="I24" si="17">SUM(I25:I26)</f>
        <v>5034000</v>
      </c>
      <c r="J24" s="25">
        <f t="shared" si="16"/>
        <v>1856000</v>
      </c>
      <c r="K24" s="34">
        <f t="shared" si="2"/>
        <v>36.869288835915768</v>
      </c>
      <c r="L24" s="25">
        <f t="shared" ref="L24" si="18">SUM(L25:L26)</f>
        <v>1974000</v>
      </c>
      <c r="M24" s="34">
        <f t="shared" si="3"/>
        <v>106.35775862068965</v>
      </c>
    </row>
    <row r="25" spans="1:13" ht="33" customHeight="1" x14ac:dyDescent="0.25">
      <c r="A25" s="1">
        <v>20</v>
      </c>
      <c r="B25" s="8" t="s">
        <v>82</v>
      </c>
      <c r="C25" s="12" t="s">
        <v>39</v>
      </c>
      <c r="D25" s="26">
        <v>3130062.43</v>
      </c>
      <c r="E25" s="54">
        <v>1500000</v>
      </c>
      <c r="F25" s="26">
        <v>4836000</v>
      </c>
      <c r="G25" s="43">
        <v>2366000</v>
      </c>
      <c r="H25" s="44">
        <f t="shared" si="1"/>
        <v>48.924731182795696</v>
      </c>
      <c r="I25" s="46">
        <v>5029000</v>
      </c>
      <c r="J25" s="43">
        <v>1856000</v>
      </c>
      <c r="K25" s="44">
        <f t="shared" si="2"/>
        <v>36.905945516007158</v>
      </c>
      <c r="L25" s="43">
        <v>1969000</v>
      </c>
      <c r="M25" s="35">
        <f t="shared" si="3"/>
        <v>106.08836206896552</v>
      </c>
    </row>
    <row r="26" spans="1:13" ht="25.5" x14ac:dyDescent="0.25">
      <c r="A26" s="1">
        <v>21</v>
      </c>
      <c r="B26" s="8" t="s">
        <v>83</v>
      </c>
      <c r="C26" s="13" t="s">
        <v>40</v>
      </c>
      <c r="D26" s="26">
        <v>15000</v>
      </c>
      <c r="E26" s="54">
        <v>20000</v>
      </c>
      <c r="F26" s="26">
        <v>5000</v>
      </c>
      <c r="G26" s="43">
        <v>10000</v>
      </c>
      <c r="H26" s="44">
        <f t="shared" si="1"/>
        <v>200</v>
      </c>
      <c r="I26" s="46">
        <v>5000</v>
      </c>
      <c r="J26" s="43">
        <v>0</v>
      </c>
      <c r="K26" s="44">
        <f t="shared" si="2"/>
        <v>0</v>
      </c>
      <c r="L26" s="43">
        <v>5000</v>
      </c>
      <c r="M26" s="35">
        <v>0</v>
      </c>
    </row>
    <row r="27" spans="1:13" ht="29.25" customHeight="1" x14ac:dyDescent="0.25">
      <c r="A27" s="1">
        <v>22</v>
      </c>
      <c r="B27" s="6" t="s">
        <v>84</v>
      </c>
      <c r="C27" s="17" t="s">
        <v>41</v>
      </c>
      <c r="D27" s="25">
        <f>SUM(D28:D31)</f>
        <v>304.45</v>
      </c>
      <c r="E27" s="25">
        <f t="shared" ref="E27:J27" si="19">SUM(E28:E31)</f>
        <v>221.91000000000003</v>
      </c>
      <c r="F27" s="25">
        <f t="shared" si="19"/>
        <v>0</v>
      </c>
      <c r="G27" s="25">
        <f t="shared" si="19"/>
        <v>0</v>
      </c>
      <c r="H27" s="39">
        <v>0</v>
      </c>
      <c r="I27" s="25">
        <f t="shared" ref="I27" si="20">SUM(I28:I31)</f>
        <v>0</v>
      </c>
      <c r="J27" s="25">
        <f t="shared" si="19"/>
        <v>0</v>
      </c>
      <c r="K27" s="39">
        <v>0</v>
      </c>
      <c r="L27" s="25">
        <f t="shared" ref="L27" si="21">SUM(L28:L31)</f>
        <v>0</v>
      </c>
      <c r="M27" s="34">
        <v>0</v>
      </c>
    </row>
    <row r="28" spans="1:13" ht="25.5" hidden="1" x14ac:dyDescent="0.25">
      <c r="A28" s="1">
        <v>23</v>
      </c>
      <c r="B28" s="8" t="s">
        <v>85</v>
      </c>
      <c r="C28" s="13" t="s">
        <v>62</v>
      </c>
      <c r="D28" s="29"/>
      <c r="E28" s="29"/>
      <c r="F28" s="29"/>
      <c r="G28" s="29"/>
      <c r="H28" s="44" t="e">
        <f t="shared" si="1"/>
        <v>#DIV/0!</v>
      </c>
      <c r="I28" s="29"/>
      <c r="J28" s="29"/>
      <c r="K28" s="44" t="e">
        <f t="shared" si="2"/>
        <v>#DIV/0!</v>
      </c>
      <c r="L28" s="29"/>
      <c r="M28" s="35" t="e">
        <f t="shared" si="3"/>
        <v>#DIV/0!</v>
      </c>
    </row>
    <row r="29" spans="1:13" x14ac:dyDescent="0.25">
      <c r="A29" s="1">
        <v>23</v>
      </c>
      <c r="B29" s="20" t="s">
        <v>125</v>
      </c>
      <c r="C29" s="13" t="s">
        <v>126</v>
      </c>
      <c r="D29" s="29">
        <v>0</v>
      </c>
      <c r="E29" s="53">
        <v>95.9</v>
      </c>
      <c r="F29" s="29">
        <v>0</v>
      </c>
      <c r="G29" s="29">
        <v>0</v>
      </c>
      <c r="H29" s="44">
        <v>0</v>
      </c>
      <c r="I29" s="29">
        <v>0</v>
      </c>
      <c r="J29" s="29">
        <v>0</v>
      </c>
      <c r="K29" s="44">
        <v>0</v>
      </c>
      <c r="L29" s="29">
        <v>0</v>
      </c>
      <c r="M29" s="35">
        <v>0</v>
      </c>
    </row>
    <row r="30" spans="1:13" x14ac:dyDescent="0.25">
      <c r="A30" s="1">
        <v>24</v>
      </c>
      <c r="B30" s="8" t="s">
        <v>109</v>
      </c>
      <c r="C30" s="13" t="s">
        <v>110</v>
      </c>
      <c r="D30" s="29">
        <v>304.45</v>
      </c>
      <c r="E30" s="53">
        <v>126.01</v>
      </c>
      <c r="F30" s="29">
        <v>0</v>
      </c>
      <c r="G30" s="29">
        <v>0</v>
      </c>
      <c r="H30" s="44">
        <v>0</v>
      </c>
      <c r="I30" s="29">
        <v>0</v>
      </c>
      <c r="J30" s="29">
        <v>0</v>
      </c>
      <c r="K30" s="44">
        <v>0</v>
      </c>
      <c r="L30" s="29">
        <v>0</v>
      </c>
      <c r="M30" s="35">
        <v>0</v>
      </c>
    </row>
    <row r="31" spans="1:13" hidden="1" x14ac:dyDescent="0.25">
      <c r="A31" s="1"/>
      <c r="B31" s="8" t="s">
        <v>86</v>
      </c>
      <c r="C31" s="13" t="s">
        <v>63</v>
      </c>
      <c r="D31" s="29"/>
      <c r="E31" s="29"/>
      <c r="F31" s="29">
        <v>0</v>
      </c>
      <c r="G31" s="29">
        <v>0</v>
      </c>
      <c r="H31" s="35">
        <v>0</v>
      </c>
      <c r="I31" s="29">
        <v>0</v>
      </c>
      <c r="J31" s="29">
        <v>0</v>
      </c>
      <c r="K31" s="35">
        <v>0</v>
      </c>
      <c r="L31" s="29">
        <v>0</v>
      </c>
      <c r="M31" s="35">
        <v>0</v>
      </c>
    </row>
    <row r="32" spans="1:13" ht="25.5" x14ac:dyDescent="0.25">
      <c r="A32" s="1">
        <v>25</v>
      </c>
      <c r="B32" s="6" t="s">
        <v>87</v>
      </c>
      <c r="C32" s="11" t="s">
        <v>42</v>
      </c>
      <c r="D32" s="28">
        <f>SUM(D33:D38)</f>
        <v>21430429.02</v>
      </c>
      <c r="E32" s="28">
        <f>SUM(E33:E38)</f>
        <v>22050253.369999997</v>
      </c>
      <c r="F32" s="28">
        <f>SUM(F33:F38)</f>
        <v>19262742</v>
      </c>
      <c r="G32" s="28">
        <f>SUM(G33:G38)</f>
        <v>19554200</v>
      </c>
      <c r="H32" s="34">
        <f t="shared" si="1"/>
        <v>101.51306600067633</v>
      </c>
      <c r="I32" s="28">
        <f>SUM(I33:I38)</f>
        <v>18637226</v>
      </c>
      <c r="J32" s="28">
        <f>SUM(J33:J38)</f>
        <v>19441200</v>
      </c>
      <c r="K32" s="34">
        <f t="shared" si="2"/>
        <v>104.31380721573049</v>
      </c>
      <c r="L32" s="28">
        <f>SUM(L33:L38)</f>
        <v>19350100</v>
      </c>
      <c r="M32" s="34">
        <f t="shared" si="3"/>
        <v>99.531407526284383</v>
      </c>
    </row>
    <row r="33" spans="1:13" ht="51" x14ac:dyDescent="0.25">
      <c r="A33" s="1">
        <v>26</v>
      </c>
      <c r="B33" s="10" t="s">
        <v>88</v>
      </c>
      <c r="C33" s="14" t="s">
        <v>49</v>
      </c>
      <c r="D33" s="29">
        <v>8089492.9900000002</v>
      </c>
      <c r="E33" s="53">
        <v>7752235.9699999997</v>
      </c>
      <c r="F33" s="29">
        <v>7000000</v>
      </c>
      <c r="G33" s="43">
        <v>6579000</v>
      </c>
      <c r="H33" s="44">
        <f t="shared" si="1"/>
        <v>93.98571428571428</v>
      </c>
      <c r="I33" s="45">
        <v>7000000</v>
      </c>
      <c r="J33" s="43">
        <v>6579000</v>
      </c>
      <c r="K33" s="44">
        <f t="shared" si="2"/>
        <v>93.98571428571428</v>
      </c>
      <c r="L33" s="43">
        <v>6579000</v>
      </c>
      <c r="M33" s="35">
        <f t="shared" si="3"/>
        <v>100</v>
      </c>
    </row>
    <row r="34" spans="1:13" ht="63.75" x14ac:dyDescent="0.25">
      <c r="A34" s="1">
        <v>27</v>
      </c>
      <c r="B34" s="10" t="s">
        <v>89</v>
      </c>
      <c r="C34" s="14" t="s">
        <v>7</v>
      </c>
      <c r="D34" s="29">
        <v>173251.02</v>
      </c>
      <c r="E34" s="55">
        <v>308000</v>
      </c>
      <c r="F34" s="29">
        <v>200000</v>
      </c>
      <c r="G34" s="43">
        <v>294000</v>
      </c>
      <c r="H34" s="44">
        <f t="shared" si="1"/>
        <v>147</v>
      </c>
      <c r="I34" s="45">
        <v>200000</v>
      </c>
      <c r="J34" s="43">
        <v>294000</v>
      </c>
      <c r="K34" s="44">
        <f t="shared" si="2"/>
        <v>147</v>
      </c>
      <c r="L34" s="43">
        <v>294000</v>
      </c>
      <c r="M34" s="35">
        <f t="shared" si="3"/>
        <v>100</v>
      </c>
    </row>
    <row r="35" spans="1:13" ht="63.75" x14ac:dyDescent="0.25">
      <c r="A35" s="1">
        <v>28</v>
      </c>
      <c r="B35" s="10" t="s">
        <v>90</v>
      </c>
      <c r="C35" s="14" t="s">
        <v>8</v>
      </c>
      <c r="D35" s="26">
        <v>99200</v>
      </c>
      <c r="E35" s="53">
        <v>98400</v>
      </c>
      <c r="F35" s="26">
        <v>0</v>
      </c>
      <c r="G35" s="43">
        <v>0</v>
      </c>
      <c r="H35" s="44">
        <v>0</v>
      </c>
      <c r="I35" s="46">
        <v>0</v>
      </c>
      <c r="J35" s="43">
        <v>0</v>
      </c>
      <c r="K35" s="44">
        <v>0</v>
      </c>
      <c r="L35" s="43">
        <v>0</v>
      </c>
      <c r="M35" s="35">
        <v>0</v>
      </c>
    </row>
    <row r="36" spans="1:13" ht="34.5" customHeight="1" x14ac:dyDescent="0.25">
      <c r="A36" s="1">
        <v>29</v>
      </c>
      <c r="B36" s="10" t="s">
        <v>91</v>
      </c>
      <c r="C36" s="14" t="s">
        <v>9</v>
      </c>
      <c r="D36" s="29">
        <v>4878590.3099999996</v>
      </c>
      <c r="E36" s="55">
        <v>4926312.75</v>
      </c>
      <c r="F36" s="29">
        <v>4675190</v>
      </c>
      <c r="G36" s="43">
        <v>5161000</v>
      </c>
      <c r="H36" s="44">
        <f t="shared" si="1"/>
        <v>110.39123543642077</v>
      </c>
      <c r="I36" s="45">
        <v>4675190</v>
      </c>
      <c r="J36" s="43">
        <v>5399000</v>
      </c>
      <c r="K36" s="44">
        <f t="shared" si="2"/>
        <v>115.48193763248125</v>
      </c>
      <c r="L36" s="43">
        <v>5615000</v>
      </c>
      <c r="M36" s="35">
        <f t="shared" si="3"/>
        <v>104.00074087794036</v>
      </c>
    </row>
    <row r="37" spans="1:13" ht="38.25" hidden="1" x14ac:dyDescent="0.25">
      <c r="A37" s="1">
        <v>30</v>
      </c>
      <c r="B37" s="10" t="s">
        <v>104</v>
      </c>
      <c r="C37" s="14" t="s">
        <v>50</v>
      </c>
      <c r="D37" s="29">
        <v>0</v>
      </c>
      <c r="E37" s="29"/>
      <c r="F37" s="29">
        <v>0</v>
      </c>
      <c r="G37" s="45"/>
      <c r="H37" s="44" t="e">
        <f t="shared" si="1"/>
        <v>#DIV/0!</v>
      </c>
      <c r="I37" s="45">
        <v>0</v>
      </c>
      <c r="J37" s="45"/>
      <c r="K37" s="44" t="e">
        <f t="shared" si="2"/>
        <v>#DIV/0!</v>
      </c>
      <c r="L37" s="45"/>
      <c r="M37" s="35">
        <v>0</v>
      </c>
    </row>
    <row r="38" spans="1:13" ht="63.75" x14ac:dyDescent="0.25">
      <c r="A38" s="1">
        <v>30</v>
      </c>
      <c r="B38" s="10" t="s">
        <v>105</v>
      </c>
      <c r="C38" s="14" t="s">
        <v>51</v>
      </c>
      <c r="D38" s="29">
        <v>8189894.7000000002</v>
      </c>
      <c r="E38" s="29">
        <v>8965304.6500000004</v>
      </c>
      <c r="F38" s="29">
        <v>7387552</v>
      </c>
      <c r="G38" s="45">
        <v>7520200</v>
      </c>
      <c r="H38" s="44">
        <f t="shared" si="1"/>
        <v>101.79556096525614</v>
      </c>
      <c r="I38" s="45">
        <v>6762036</v>
      </c>
      <c r="J38" s="45">
        <v>7169200</v>
      </c>
      <c r="K38" s="44">
        <f t="shared" si="2"/>
        <v>106.02132257207741</v>
      </c>
      <c r="L38" s="45">
        <v>6862100</v>
      </c>
      <c r="M38" s="35">
        <f t="shared" si="3"/>
        <v>95.716397924454611</v>
      </c>
    </row>
    <row r="39" spans="1:13" x14ac:dyDescent="0.25">
      <c r="A39" s="1">
        <v>31</v>
      </c>
      <c r="B39" s="6" t="s">
        <v>92</v>
      </c>
      <c r="C39" s="11" t="s">
        <v>43</v>
      </c>
      <c r="D39" s="28">
        <f>SUM(D40)</f>
        <v>162186.25</v>
      </c>
      <c r="E39" s="28">
        <f t="shared" ref="E39:L39" si="22">SUM(E40)</f>
        <v>360000</v>
      </c>
      <c r="F39" s="28">
        <f t="shared" si="22"/>
        <v>133000</v>
      </c>
      <c r="G39" s="37">
        <f t="shared" si="22"/>
        <v>154000</v>
      </c>
      <c r="H39" s="39">
        <f t="shared" si="1"/>
        <v>115.78947368421053</v>
      </c>
      <c r="I39" s="37">
        <f t="shared" si="22"/>
        <v>133000</v>
      </c>
      <c r="J39" s="37">
        <f t="shared" si="22"/>
        <v>154000</v>
      </c>
      <c r="K39" s="39">
        <f t="shared" si="2"/>
        <v>115.78947368421053</v>
      </c>
      <c r="L39" s="37">
        <f t="shared" si="22"/>
        <v>154000</v>
      </c>
      <c r="M39" s="34">
        <f t="shared" si="3"/>
        <v>100</v>
      </c>
    </row>
    <row r="40" spans="1:13" x14ac:dyDescent="0.25">
      <c r="A40" s="1">
        <v>32</v>
      </c>
      <c r="B40" s="8" t="s">
        <v>93</v>
      </c>
      <c r="C40" s="13" t="s">
        <v>10</v>
      </c>
      <c r="D40" s="29">
        <v>162186.25</v>
      </c>
      <c r="E40" s="29">
        <v>360000</v>
      </c>
      <c r="F40" s="29">
        <v>133000</v>
      </c>
      <c r="G40" s="45">
        <v>154000</v>
      </c>
      <c r="H40" s="44">
        <f t="shared" si="1"/>
        <v>115.78947368421053</v>
      </c>
      <c r="I40" s="45">
        <v>133000</v>
      </c>
      <c r="J40" s="45">
        <v>154000</v>
      </c>
      <c r="K40" s="44">
        <f t="shared" si="2"/>
        <v>115.78947368421053</v>
      </c>
      <c r="L40" s="45">
        <v>154000</v>
      </c>
      <c r="M40" s="35">
        <f t="shared" si="3"/>
        <v>100</v>
      </c>
    </row>
    <row r="41" spans="1:13" ht="25.5" x14ac:dyDescent="0.25">
      <c r="A41" s="1">
        <v>33</v>
      </c>
      <c r="B41" s="6" t="s">
        <v>11</v>
      </c>
      <c r="C41" s="11" t="s">
        <v>44</v>
      </c>
      <c r="D41" s="25">
        <f>SUM(D42:D44)</f>
        <v>6936062.0500000007</v>
      </c>
      <c r="E41" s="25">
        <f t="shared" ref="E41:J41" si="23">SUM(E42:E44)</f>
        <v>9057200</v>
      </c>
      <c r="F41" s="25">
        <f t="shared" si="23"/>
        <v>8743300</v>
      </c>
      <c r="G41" s="49">
        <f t="shared" si="23"/>
        <v>5733190</v>
      </c>
      <c r="H41" s="39">
        <f t="shared" si="1"/>
        <v>65.572381137556761</v>
      </c>
      <c r="I41" s="49">
        <f t="shared" ref="I41" si="24">SUM(I42:I44)</f>
        <v>8744300</v>
      </c>
      <c r="J41" s="49">
        <f t="shared" si="23"/>
        <v>5734190</v>
      </c>
      <c r="K41" s="39">
        <f t="shared" si="2"/>
        <v>65.576318287341479</v>
      </c>
      <c r="L41" s="49">
        <f t="shared" ref="L41" si="25">SUM(L42:L44)</f>
        <v>5765190</v>
      </c>
      <c r="M41" s="34">
        <f t="shared" si="3"/>
        <v>100.54061689619633</v>
      </c>
    </row>
    <row r="42" spans="1:13" x14ac:dyDescent="0.25">
      <c r="A42" s="1">
        <v>34</v>
      </c>
      <c r="B42" s="10" t="s">
        <v>12</v>
      </c>
      <c r="C42" s="14" t="s">
        <v>13</v>
      </c>
      <c r="D42" s="26">
        <v>5853393.7400000002</v>
      </c>
      <c r="E42" s="53">
        <v>6000000</v>
      </c>
      <c r="F42" s="26">
        <v>8719300</v>
      </c>
      <c r="G42" s="48">
        <f>239000+5494190</f>
        <v>5733190</v>
      </c>
      <c r="H42" s="44">
        <f t="shared" si="1"/>
        <v>65.752870069845059</v>
      </c>
      <c r="I42" s="46">
        <v>8720300</v>
      </c>
      <c r="J42" s="48">
        <f>240000+5494190</f>
        <v>5734190</v>
      </c>
      <c r="K42" s="44">
        <f t="shared" si="2"/>
        <v>65.75679735788907</v>
      </c>
      <c r="L42" s="48">
        <f>271000+5494190</f>
        <v>5765190</v>
      </c>
      <c r="M42" s="35">
        <f t="shared" si="3"/>
        <v>100.54061689619633</v>
      </c>
    </row>
    <row r="43" spans="1:13" ht="25.5" x14ac:dyDescent="0.25">
      <c r="A43" s="1">
        <v>35</v>
      </c>
      <c r="B43" s="10" t="s">
        <v>94</v>
      </c>
      <c r="C43" s="14" t="s">
        <v>52</v>
      </c>
      <c r="D43" s="26">
        <v>100463.75</v>
      </c>
      <c r="E43" s="56">
        <v>57200</v>
      </c>
      <c r="F43" s="26">
        <v>0</v>
      </c>
      <c r="G43" s="45">
        <v>0</v>
      </c>
      <c r="H43" s="39">
        <v>0</v>
      </c>
      <c r="I43" s="46">
        <v>0</v>
      </c>
      <c r="J43" s="45">
        <v>0</v>
      </c>
      <c r="K43" s="44">
        <v>0</v>
      </c>
      <c r="L43" s="45">
        <v>0</v>
      </c>
      <c r="M43" s="35">
        <v>0</v>
      </c>
    </row>
    <row r="44" spans="1:13" x14ac:dyDescent="0.25">
      <c r="A44" s="1">
        <v>36</v>
      </c>
      <c r="B44" s="10" t="s">
        <v>95</v>
      </c>
      <c r="C44" s="14" t="s">
        <v>53</v>
      </c>
      <c r="D44" s="29">
        <v>982204.56</v>
      </c>
      <c r="E44" s="53">
        <v>3000000</v>
      </c>
      <c r="F44" s="29">
        <v>24000</v>
      </c>
      <c r="G44" s="29">
        <v>0</v>
      </c>
      <c r="H44" s="35">
        <f t="shared" si="1"/>
        <v>0</v>
      </c>
      <c r="I44" s="29">
        <v>24000</v>
      </c>
      <c r="J44" s="29">
        <v>0</v>
      </c>
      <c r="K44" s="35">
        <f t="shared" si="2"/>
        <v>0</v>
      </c>
      <c r="L44" s="29">
        <v>0</v>
      </c>
      <c r="M44" s="35">
        <v>0</v>
      </c>
    </row>
    <row r="45" spans="1:13" ht="25.5" x14ac:dyDescent="0.25">
      <c r="A45" s="1">
        <v>37</v>
      </c>
      <c r="B45" s="6" t="s">
        <v>14</v>
      </c>
      <c r="C45" s="11" t="s">
        <v>45</v>
      </c>
      <c r="D45" s="25">
        <f>SUM(D46:D49)</f>
        <v>19091322.199999999</v>
      </c>
      <c r="E45" s="25">
        <f t="shared" ref="E45:J45" si="26">SUM(E46:E49)</f>
        <v>19583600</v>
      </c>
      <c r="F45" s="25">
        <f t="shared" si="26"/>
        <v>6839500</v>
      </c>
      <c r="G45" s="25">
        <f t="shared" si="26"/>
        <v>8140000</v>
      </c>
      <c r="H45" s="34">
        <f t="shared" si="1"/>
        <v>119.01454784706485</v>
      </c>
      <c r="I45" s="25">
        <f t="shared" ref="I45" si="27">SUM(I46:I49)</f>
        <v>6601800</v>
      </c>
      <c r="J45" s="25">
        <f t="shared" si="26"/>
        <v>7902000</v>
      </c>
      <c r="K45" s="34">
        <f t="shared" si="2"/>
        <v>119.69462873761701</v>
      </c>
      <c r="L45" s="25">
        <f t="shared" ref="L45" si="28">SUM(L46:L49)</f>
        <v>7575000</v>
      </c>
      <c r="M45" s="34">
        <f t="shared" si="3"/>
        <v>95.861807137433559</v>
      </c>
    </row>
    <row r="46" spans="1:13" ht="63.75" x14ac:dyDescent="0.25">
      <c r="A46" s="1">
        <v>38</v>
      </c>
      <c r="B46" s="10" t="s">
        <v>15</v>
      </c>
      <c r="C46" s="14" t="s">
        <v>54</v>
      </c>
      <c r="D46" s="26">
        <v>7359926.3700000001</v>
      </c>
      <c r="E46" s="53">
        <v>9000000</v>
      </c>
      <c r="F46" s="26">
        <v>1139500</v>
      </c>
      <c r="G46" s="43">
        <v>1140000</v>
      </c>
      <c r="H46" s="44">
        <f t="shared" si="1"/>
        <v>100.04387889425186</v>
      </c>
      <c r="I46" s="46">
        <v>901800</v>
      </c>
      <c r="J46" s="43">
        <v>902000</v>
      </c>
      <c r="K46" s="44">
        <v>0</v>
      </c>
      <c r="L46" s="43">
        <v>575000</v>
      </c>
      <c r="M46" s="35">
        <f t="shared" si="3"/>
        <v>63.747228381374718</v>
      </c>
    </row>
    <row r="47" spans="1:13" ht="24.75" customHeight="1" x14ac:dyDescent="0.25">
      <c r="A47" s="1">
        <v>39</v>
      </c>
      <c r="B47" s="10" t="s">
        <v>96</v>
      </c>
      <c r="C47" s="14" t="s">
        <v>55</v>
      </c>
      <c r="D47" s="29">
        <v>11335509.83</v>
      </c>
      <c r="E47" s="53">
        <v>9000000</v>
      </c>
      <c r="F47" s="29">
        <v>5700000</v>
      </c>
      <c r="G47" s="43">
        <v>7000000</v>
      </c>
      <c r="H47" s="44">
        <f t="shared" ref="H47" si="29">SUM(G47/F47*100)</f>
        <v>122.80701754385966</v>
      </c>
      <c r="I47" s="45">
        <v>5700000</v>
      </c>
      <c r="J47" s="43">
        <v>7000000</v>
      </c>
      <c r="K47" s="44">
        <f t="shared" ref="K47" si="30">SUM(J47/I47*100)</f>
        <v>122.80701754385966</v>
      </c>
      <c r="L47" s="43">
        <v>7000000</v>
      </c>
      <c r="M47" s="35">
        <f t="shared" ref="M47" si="31">SUM(L47/J47*100)</f>
        <v>100</v>
      </c>
    </row>
    <row r="48" spans="1:13" ht="24.75" customHeight="1" x14ac:dyDescent="0.25">
      <c r="A48" s="1">
        <v>40</v>
      </c>
      <c r="B48" s="10" t="s">
        <v>108</v>
      </c>
      <c r="C48" s="14" t="s">
        <v>121</v>
      </c>
      <c r="D48" s="29">
        <v>395886</v>
      </c>
      <c r="E48" s="55">
        <v>1583600</v>
      </c>
      <c r="F48" s="29">
        <v>0</v>
      </c>
      <c r="G48" s="43">
        <v>0</v>
      </c>
      <c r="H48" s="44">
        <v>0</v>
      </c>
      <c r="I48" s="45">
        <v>0</v>
      </c>
      <c r="J48" s="43">
        <v>0</v>
      </c>
      <c r="K48" s="44">
        <v>0</v>
      </c>
      <c r="L48" s="43">
        <v>0</v>
      </c>
      <c r="M48" s="35">
        <v>0</v>
      </c>
    </row>
    <row r="49" spans="1:13" ht="38.25" hidden="1" x14ac:dyDescent="0.25">
      <c r="A49" s="1">
        <v>40</v>
      </c>
      <c r="B49" s="10" t="s">
        <v>108</v>
      </c>
      <c r="C49" s="14" t="s">
        <v>111</v>
      </c>
      <c r="D49" s="29"/>
      <c r="E49" s="29"/>
      <c r="F49" s="29"/>
      <c r="G49" s="29"/>
      <c r="H49" s="35" t="e">
        <f t="shared" si="1"/>
        <v>#DIV/0!</v>
      </c>
      <c r="I49" s="29"/>
      <c r="J49" s="29"/>
      <c r="K49" s="35">
        <v>0</v>
      </c>
      <c r="L49" s="29"/>
      <c r="M49" s="34" t="e">
        <f t="shared" si="3"/>
        <v>#DIV/0!</v>
      </c>
    </row>
    <row r="50" spans="1:13" x14ac:dyDescent="0.25">
      <c r="A50" s="1">
        <v>41</v>
      </c>
      <c r="B50" s="6" t="s">
        <v>16</v>
      </c>
      <c r="C50" s="11" t="s">
        <v>46</v>
      </c>
      <c r="D50" s="30">
        <v>1927089.97</v>
      </c>
      <c r="E50" s="30">
        <v>3000000</v>
      </c>
      <c r="F50" s="30">
        <v>438758</v>
      </c>
      <c r="G50" s="31">
        <v>3526000</v>
      </c>
      <c r="H50" s="34">
        <f t="shared" si="1"/>
        <v>803.63207052634937</v>
      </c>
      <c r="I50" s="30">
        <v>484174</v>
      </c>
      <c r="J50" s="31">
        <v>3526000</v>
      </c>
      <c r="K50" s="34">
        <f t="shared" si="2"/>
        <v>728.25058759867318</v>
      </c>
      <c r="L50" s="31">
        <v>3526000</v>
      </c>
      <c r="M50" s="34">
        <f t="shared" si="3"/>
        <v>100</v>
      </c>
    </row>
    <row r="51" spans="1:13" x14ac:dyDescent="0.25">
      <c r="A51" s="1">
        <v>42</v>
      </c>
      <c r="B51" s="6" t="s">
        <v>17</v>
      </c>
      <c r="C51" s="11" t="s">
        <v>47</v>
      </c>
      <c r="D51" s="30">
        <v>0</v>
      </c>
      <c r="E51" s="30">
        <v>134481.04999999999</v>
      </c>
      <c r="F51" s="30">
        <v>0</v>
      </c>
      <c r="G51" s="31">
        <v>0</v>
      </c>
      <c r="H51" s="34">
        <v>0</v>
      </c>
      <c r="I51" s="30">
        <v>0</v>
      </c>
      <c r="J51" s="31">
        <v>0</v>
      </c>
      <c r="K51" s="34">
        <v>0</v>
      </c>
      <c r="L51" s="31">
        <v>0</v>
      </c>
      <c r="M51" s="34">
        <v>0</v>
      </c>
    </row>
    <row r="52" spans="1:13" x14ac:dyDescent="0.25">
      <c r="A52" s="1">
        <v>43</v>
      </c>
      <c r="B52" s="6" t="s">
        <v>18</v>
      </c>
      <c r="C52" s="18" t="s">
        <v>19</v>
      </c>
      <c r="D52" s="25">
        <f>SUM(D53,D60,D61,D62)</f>
        <v>833004076.81000006</v>
      </c>
      <c r="E52" s="25">
        <f>SUM(E53,E59,E60,E61,E62)</f>
        <v>1030969259.01</v>
      </c>
      <c r="F52" s="25">
        <f t="shared" ref="F52:J52" si="32">SUM(F53,F60,F61,F62)</f>
        <v>899964579.54999995</v>
      </c>
      <c r="G52" s="25">
        <f t="shared" si="32"/>
        <v>1264947390</v>
      </c>
      <c r="H52" s="34">
        <f t="shared" si="1"/>
        <v>140.55524169990096</v>
      </c>
      <c r="I52" s="25">
        <f t="shared" ref="I52" si="33">SUM(I53,I60,I61,I62)</f>
        <v>1019423311.4</v>
      </c>
      <c r="J52" s="25">
        <f t="shared" si="32"/>
        <v>1187096870</v>
      </c>
      <c r="K52" s="34">
        <f t="shared" si="2"/>
        <v>116.44788349696749</v>
      </c>
      <c r="L52" s="25">
        <f t="shared" ref="L52" si="34">SUM(L53,L60,L61,L62)</f>
        <v>873037470</v>
      </c>
      <c r="M52" s="34">
        <f t="shared" si="3"/>
        <v>73.543911374309317</v>
      </c>
    </row>
    <row r="53" spans="1:13" ht="25.5" x14ac:dyDescent="0.25">
      <c r="A53" s="1">
        <v>44</v>
      </c>
      <c r="B53" s="6" t="s">
        <v>20</v>
      </c>
      <c r="C53" s="11" t="s">
        <v>21</v>
      </c>
      <c r="D53" s="25">
        <f>SUM(D54,D56,D57,D58)</f>
        <v>840958658.31000006</v>
      </c>
      <c r="E53" s="25">
        <f t="shared" ref="E53:J53" si="35">SUM(E54,E56,E57,E58)</f>
        <v>1032677240.0899999</v>
      </c>
      <c r="F53" s="25">
        <f t="shared" si="35"/>
        <v>899964579.54999995</v>
      </c>
      <c r="G53" s="25">
        <f t="shared" si="35"/>
        <v>1264947390</v>
      </c>
      <c r="H53" s="34">
        <f t="shared" si="1"/>
        <v>140.55524169990096</v>
      </c>
      <c r="I53" s="25">
        <f t="shared" ref="I53" si="36">SUM(I54,I56,I57,I58)</f>
        <v>1019423311.4</v>
      </c>
      <c r="J53" s="25">
        <f t="shared" si="35"/>
        <v>1187096870</v>
      </c>
      <c r="K53" s="34">
        <f t="shared" si="2"/>
        <v>116.44788349696749</v>
      </c>
      <c r="L53" s="25">
        <f t="shared" ref="L53" si="37">SUM(L54,L56,L57,L58)</f>
        <v>873037470</v>
      </c>
      <c r="M53" s="34">
        <f t="shared" si="3"/>
        <v>73.543911374309317</v>
      </c>
    </row>
    <row r="54" spans="1:13" ht="25.5" x14ac:dyDescent="0.25">
      <c r="A54" s="1">
        <v>45</v>
      </c>
      <c r="B54" s="6" t="s">
        <v>97</v>
      </c>
      <c r="C54" s="11" t="s">
        <v>48</v>
      </c>
      <c r="D54" s="25">
        <f>SUM(D55)</f>
        <v>344069000</v>
      </c>
      <c r="E54" s="25">
        <f t="shared" ref="E54:L54" si="38">SUM(E55)</f>
        <v>327519000</v>
      </c>
      <c r="F54" s="25">
        <f t="shared" si="38"/>
        <v>297273000</v>
      </c>
      <c r="G54" s="25">
        <f t="shared" si="38"/>
        <v>455330000</v>
      </c>
      <c r="H54" s="34">
        <f t="shared" si="1"/>
        <v>153.16897262785386</v>
      </c>
      <c r="I54" s="25">
        <f t="shared" si="38"/>
        <v>305060000</v>
      </c>
      <c r="J54" s="25">
        <f t="shared" si="38"/>
        <v>413911000</v>
      </c>
      <c r="K54" s="34">
        <f t="shared" si="2"/>
        <v>135.68183308201665</v>
      </c>
      <c r="L54" s="25">
        <f t="shared" si="38"/>
        <v>334294000</v>
      </c>
      <c r="M54" s="34">
        <f t="shared" si="3"/>
        <v>80.764705456003824</v>
      </c>
    </row>
    <row r="55" spans="1:13" x14ac:dyDescent="0.25">
      <c r="A55" s="1">
        <v>46</v>
      </c>
      <c r="B55" s="8" t="s">
        <v>98</v>
      </c>
      <c r="C55" s="13" t="s">
        <v>22</v>
      </c>
      <c r="D55" s="26">
        <v>344069000</v>
      </c>
      <c r="E55" s="29">
        <v>327519000</v>
      </c>
      <c r="F55" s="29">
        <v>297273000</v>
      </c>
      <c r="G55" s="29">
        <v>455330000</v>
      </c>
      <c r="H55" s="35">
        <f t="shared" si="1"/>
        <v>153.16897262785386</v>
      </c>
      <c r="I55" s="29">
        <v>305060000</v>
      </c>
      <c r="J55" s="29">
        <v>413911000</v>
      </c>
      <c r="K55" s="35">
        <f t="shared" si="2"/>
        <v>135.68183308201665</v>
      </c>
      <c r="L55" s="29">
        <v>334294000</v>
      </c>
      <c r="M55" s="35">
        <f t="shared" si="3"/>
        <v>80.764705456003824</v>
      </c>
    </row>
    <row r="56" spans="1:13" ht="25.5" customHeight="1" x14ac:dyDescent="0.25">
      <c r="A56" s="1">
        <v>47</v>
      </c>
      <c r="B56" s="3" t="s">
        <v>56</v>
      </c>
      <c r="C56" s="4" t="s">
        <v>23</v>
      </c>
      <c r="D56" s="25">
        <v>199135008.47999999</v>
      </c>
      <c r="E56" s="37">
        <v>410290382.63999999</v>
      </c>
      <c r="F56" s="28">
        <v>329535059.55000001</v>
      </c>
      <c r="G56" s="28">
        <v>523191310</v>
      </c>
      <c r="H56" s="34">
        <f t="shared" si="1"/>
        <v>158.76650900649213</v>
      </c>
      <c r="I56" s="28">
        <v>450294791.39999998</v>
      </c>
      <c r="J56" s="28">
        <v>495038660</v>
      </c>
      <c r="K56" s="34">
        <f t="shared" si="2"/>
        <v>109.93657254193148</v>
      </c>
      <c r="L56" s="28">
        <v>260512860</v>
      </c>
      <c r="M56" s="34">
        <f t="shared" si="3"/>
        <v>52.62475055988557</v>
      </c>
    </row>
    <row r="57" spans="1:13" x14ac:dyDescent="0.25">
      <c r="A57" s="1">
        <v>48</v>
      </c>
      <c r="B57" s="3" t="s">
        <v>57</v>
      </c>
      <c r="C57" s="4" t="s">
        <v>24</v>
      </c>
      <c r="D57" s="25">
        <v>282688015.48000002</v>
      </c>
      <c r="E57" s="28">
        <v>291010492.94</v>
      </c>
      <c r="F57" s="28">
        <v>258656520</v>
      </c>
      <c r="G57" s="28">
        <v>271926080</v>
      </c>
      <c r="H57" s="34">
        <f t="shared" si="1"/>
        <v>105.13018577687505</v>
      </c>
      <c r="I57" s="28">
        <v>264068520</v>
      </c>
      <c r="J57" s="28">
        <v>278147210</v>
      </c>
      <c r="K57" s="34">
        <f t="shared" si="2"/>
        <v>105.33145336672467</v>
      </c>
      <c r="L57" s="28">
        <v>278230610</v>
      </c>
      <c r="M57" s="34">
        <f t="shared" si="3"/>
        <v>100.02998412243646</v>
      </c>
    </row>
    <row r="58" spans="1:13" x14ac:dyDescent="0.25">
      <c r="A58" s="1">
        <v>49</v>
      </c>
      <c r="B58" s="3" t="s">
        <v>58</v>
      </c>
      <c r="C58" s="4" t="s">
        <v>25</v>
      </c>
      <c r="D58" s="25">
        <v>15066634.35</v>
      </c>
      <c r="E58" s="28">
        <v>3857364.51</v>
      </c>
      <c r="F58" s="28">
        <v>14500000</v>
      </c>
      <c r="G58" s="28">
        <v>14500000</v>
      </c>
      <c r="H58" s="39">
        <f t="shared" si="1"/>
        <v>100</v>
      </c>
      <c r="I58" s="28">
        <v>0</v>
      </c>
      <c r="J58" s="28">
        <v>0</v>
      </c>
      <c r="K58" s="34">
        <v>0</v>
      </c>
      <c r="L58" s="28">
        <v>0</v>
      </c>
      <c r="M58" s="34">
        <v>0</v>
      </c>
    </row>
    <row r="59" spans="1:13" ht="25.5" x14ac:dyDescent="0.25">
      <c r="A59" s="1">
        <v>50</v>
      </c>
      <c r="B59" s="3" t="s">
        <v>124</v>
      </c>
      <c r="C59" s="4" t="s">
        <v>123</v>
      </c>
      <c r="D59" s="25">
        <v>0</v>
      </c>
      <c r="E59" s="28">
        <v>492265.35</v>
      </c>
      <c r="F59" s="28">
        <v>0</v>
      </c>
      <c r="G59" s="28">
        <v>0</v>
      </c>
      <c r="H59" s="39">
        <v>0</v>
      </c>
      <c r="I59" s="28">
        <v>0</v>
      </c>
      <c r="J59" s="28">
        <v>0</v>
      </c>
      <c r="K59" s="34">
        <v>0</v>
      </c>
      <c r="L59" s="28">
        <v>0</v>
      </c>
      <c r="M59" s="34">
        <v>0</v>
      </c>
    </row>
    <row r="60" spans="1:13" x14ac:dyDescent="0.25">
      <c r="A60" s="1">
        <v>51</v>
      </c>
      <c r="B60" s="3" t="s">
        <v>99</v>
      </c>
      <c r="C60" s="24" t="s">
        <v>106</v>
      </c>
      <c r="D60" s="25">
        <v>2061635.54</v>
      </c>
      <c r="E60" s="28">
        <v>311860</v>
      </c>
      <c r="F60" s="28">
        <v>0</v>
      </c>
      <c r="G60" s="28">
        <v>0</v>
      </c>
      <c r="H60" s="39">
        <v>0</v>
      </c>
      <c r="I60" s="28">
        <v>0</v>
      </c>
      <c r="J60" s="28">
        <v>0</v>
      </c>
      <c r="K60" s="34">
        <v>0</v>
      </c>
      <c r="L60" s="28">
        <v>0</v>
      </c>
      <c r="M60" s="34">
        <v>0</v>
      </c>
    </row>
    <row r="61" spans="1:13" hidden="1" x14ac:dyDescent="0.25">
      <c r="A61" s="1">
        <v>50</v>
      </c>
      <c r="B61" s="3" t="s">
        <v>100</v>
      </c>
      <c r="C61" s="22"/>
      <c r="D61" s="25"/>
      <c r="E61" s="28"/>
      <c r="F61" s="28"/>
      <c r="G61" s="28"/>
      <c r="H61" s="39" t="e">
        <f t="shared" si="1"/>
        <v>#DIV/0!</v>
      </c>
      <c r="I61" s="28"/>
      <c r="J61" s="28"/>
      <c r="K61" s="34" t="e">
        <f t="shared" si="2"/>
        <v>#DIV/0!</v>
      </c>
      <c r="L61" s="28"/>
      <c r="M61" s="34" t="e">
        <f t="shared" si="3"/>
        <v>#DIV/0!</v>
      </c>
    </row>
    <row r="62" spans="1:13" ht="32.25" customHeight="1" x14ac:dyDescent="0.25">
      <c r="A62" s="1">
        <v>52</v>
      </c>
      <c r="B62" s="3" t="s">
        <v>101</v>
      </c>
      <c r="C62" s="24" t="s">
        <v>107</v>
      </c>
      <c r="D62" s="25">
        <v>-10016217.039999999</v>
      </c>
      <c r="E62" s="28">
        <v>-2512106.4300000002</v>
      </c>
      <c r="F62" s="28">
        <v>0</v>
      </c>
      <c r="G62" s="28">
        <v>0</v>
      </c>
      <c r="H62" s="39">
        <v>0</v>
      </c>
      <c r="I62" s="28">
        <v>0</v>
      </c>
      <c r="J62" s="28">
        <v>0</v>
      </c>
      <c r="K62" s="34">
        <v>0</v>
      </c>
      <c r="L62" s="28">
        <v>0</v>
      </c>
      <c r="M62" s="34">
        <v>0</v>
      </c>
    </row>
    <row r="63" spans="1:13" x14ac:dyDescent="0.25">
      <c r="A63" s="2"/>
      <c r="B63" s="19" t="s">
        <v>26</v>
      </c>
      <c r="C63" s="4"/>
      <c r="D63" s="25">
        <f>SUM(D6,D52)</f>
        <v>1216633399.9400001</v>
      </c>
      <c r="E63" s="25">
        <f>SUM(E6,E52)</f>
        <v>1418920059.6900001</v>
      </c>
      <c r="F63" s="25">
        <f>SUM(F6,F52)</f>
        <v>1278739879.55</v>
      </c>
      <c r="G63" s="25">
        <f>SUM(G6,G52)</f>
        <v>1660689780</v>
      </c>
      <c r="H63" s="34">
        <f t="shared" si="1"/>
        <v>129.86924131782075</v>
      </c>
      <c r="I63" s="25">
        <f>SUM(I6,I52)</f>
        <v>1421215811.4000001</v>
      </c>
      <c r="J63" s="25">
        <f>SUM(J6,J52)</f>
        <v>1601738560</v>
      </c>
      <c r="K63" s="34">
        <f t="shared" si="2"/>
        <v>112.7019941061711</v>
      </c>
      <c r="L63" s="25">
        <f>SUM(L6,L52)</f>
        <v>1311018360</v>
      </c>
      <c r="M63" s="34">
        <f t="shared" si="3"/>
        <v>81.849709605542614</v>
      </c>
    </row>
    <row r="65" spans="4:12" hidden="1" x14ac:dyDescent="0.25">
      <c r="D65" s="40">
        <v>1216633399.9400001</v>
      </c>
      <c r="E65" s="32">
        <v>1418920059.6900001</v>
      </c>
      <c r="F65" s="41">
        <v>1278739879.55</v>
      </c>
      <c r="G65" s="41">
        <v>1660689780</v>
      </c>
      <c r="H65" s="41"/>
      <c r="I65" s="41">
        <v>1421215811.4000001</v>
      </c>
      <c r="J65" s="41">
        <v>1601738560</v>
      </c>
      <c r="L65" s="41">
        <v>1311018360</v>
      </c>
    </row>
    <row r="66" spans="4:12" hidden="1" x14ac:dyDescent="0.25">
      <c r="D66" s="40">
        <f>SUM(D63-D65)</f>
        <v>0</v>
      </c>
      <c r="E66" s="40">
        <f t="shared" ref="E66:L66" si="39">SUM(E63-E65)</f>
        <v>0</v>
      </c>
      <c r="F66" s="40">
        <f t="shared" si="39"/>
        <v>0</v>
      </c>
      <c r="G66" s="40">
        <f t="shared" si="39"/>
        <v>0</v>
      </c>
      <c r="H66" s="40"/>
      <c r="I66" s="40">
        <f t="shared" si="39"/>
        <v>0</v>
      </c>
      <c r="J66" s="40">
        <f t="shared" si="39"/>
        <v>0</v>
      </c>
      <c r="K66" s="40"/>
      <c r="L66" s="40">
        <f t="shared" si="39"/>
        <v>0</v>
      </c>
    </row>
    <row r="67" spans="4:12" hidden="1" x14ac:dyDescent="0.25"/>
  </sheetData>
  <mergeCells count="9">
    <mergeCell ref="A2:M2"/>
    <mergeCell ref="F4:H4"/>
    <mergeCell ref="I4:K4"/>
    <mergeCell ref="D4:D5"/>
    <mergeCell ref="E4:E5"/>
    <mergeCell ref="C4:C5"/>
    <mergeCell ref="B4:B5"/>
    <mergeCell ref="A4:A5"/>
    <mergeCell ref="L4:M4"/>
  </mergeCells>
  <pageMargins left="0.70866141732283472" right="0.11811023622047245" top="0.55118110236220474" bottom="0.55118110236220474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2022-11-11T14:01:58Z</dcterms:modified>
</cp:coreProperties>
</file>