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Бюджетный отдел\Бюджет на 2023-2025\Проект бюджета на 2023-2025 гг\"/>
    </mc:Choice>
  </mc:AlternateContent>
  <bookViews>
    <workbookView xWindow="0" yWindow="0" windowWidth="28800" windowHeight="11745"/>
  </bookViews>
  <sheets>
    <sheet name="Лист1" sheetId="2" r:id="rId1"/>
  </sheets>
  <definedNames>
    <definedName name="_xlnm.Print_Area" localSheetId="0">Лист1!$A$1:$M$258</definedName>
  </definedNames>
  <calcPr calcId="162913"/>
</workbook>
</file>

<file path=xl/calcChain.xml><?xml version="1.0" encoding="utf-8"?>
<calcChain xmlns="http://schemas.openxmlformats.org/spreadsheetml/2006/main">
  <c r="K145" i="2" l="1"/>
  <c r="K143" i="2"/>
  <c r="I143" i="2"/>
  <c r="K91" i="2"/>
  <c r="K93" i="2"/>
  <c r="K94" i="2"/>
  <c r="K95" i="2"/>
  <c r="K96" i="2"/>
  <c r="I91" i="2"/>
  <c r="I93" i="2"/>
  <c r="I94" i="2"/>
  <c r="I95" i="2"/>
  <c r="I96" i="2"/>
  <c r="F91" i="2"/>
  <c r="K73" i="2"/>
  <c r="I73" i="2"/>
  <c r="K47" i="2"/>
  <c r="I47" i="2"/>
  <c r="F57" i="2"/>
  <c r="E12" i="2" l="1"/>
  <c r="E52" i="2"/>
  <c r="F209" i="2" l="1"/>
  <c r="E124" i="2" l="1"/>
  <c r="C74" i="2" l="1"/>
  <c r="F47" i="2"/>
  <c r="F41" i="2"/>
  <c r="F125" i="2"/>
  <c r="F149" i="2"/>
  <c r="F151" i="2"/>
  <c r="F153" i="2"/>
  <c r="F154" i="2"/>
  <c r="F155" i="2"/>
  <c r="F156" i="2"/>
  <c r="M51" i="2" l="1"/>
  <c r="L51" i="2"/>
  <c r="G51" i="2"/>
  <c r="F73" i="2"/>
  <c r="F69" i="2"/>
  <c r="J146" i="2" l="1"/>
  <c r="K146" i="2" s="1"/>
  <c r="H146" i="2"/>
  <c r="F146" i="2"/>
  <c r="F107" i="2"/>
  <c r="F108" i="2"/>
  <c r="F109" i="2"/>
  <c r="F111" i="2"/>
  <c r="F112" i="2"/>
  <c r="F114" i="2"/>
  <c r="F95" i="2"/>
  <c r="F96" i="2"/>
  <c r="F98" i="2"/>
  <c r="F99" i="2"/>
  <c r="F100" i="2"/>
  <c r="F101" i="2"/>
  <c r="F102" i="2"/>
  <c r="F103" i="2"/>
  <c r="F104" i="2"/>
  <c r="F93" i="2"/>
  <c r="F94" i="2"/>
  <c r="J13" i="2" l="1"/>
  <c r="K13" i="2" s="1"/>
  <c r="H13" i="2"/>
  <c r="I13" i="2" s="1"/>
  <c r="F13" i="2"/>
  <c r="J78" i="2" l="1"/>
  <c r="J79" i="2"/>
  <c r="H78" i="2"/>
  <c r="H79" i="2"/>
  <c r="J92" i="2"/>
  <c r="J113" i="2"/>
  <c r="H113" i="2"/>
  <c r="J70" i="2" l="1"/>
  <c r="H70" i="2"/>
  <c r="J90" i="2"/>
  <c r="H90" i="2"/>
  <c r="M74" i="2"/>
  <c r="L74" i="2"/>
  <c r="G74" i="2"/>
  <c r="J115" i="2"/>
  <c r="H115" i="2"/>
  <c r="G111" i="2"/>
  <c r="H56" i="2" l="1"/>
  <c r="M255" i="2" l="1"/>
  <c r="M253" i="2"/>
  <c r="M223" i="2"/>
  <c r="M217" i="2"/>
  <c r="M211" i="2"/>
  <c r="M207" i="2"/>
  <c r="M199" i="2"/>
  <c r="M194" i="2"/>
  <c r="M188" i="2"/>
  <c r="M179" i="2"/>
  <c r="M173" i="2"/>
  <c r="M169" i="2"/>
  <c r="M159" i="2"/>
  <c r="M152" i="2"/>
  <c r="M150" i="2"/>
  <c r="M148" i="2"/>
  <c r="M141" i="2"/>
  <c r="M119" i="2"/>
  <c r="M117" i="2"/>
  <c r="M82" i="2"/>
  <c r="M65" i="2" s="1"/>
  <c r="M59" i="2"/>
  <c r="M54" i="2"/>
  <c r="M50" i="2"/>
  <c r="M48" i="2"/>
  <c r="M45" i="2"/>
  <c r="M43" i="2"/>
  <c r="M38" i="2"/>
  <c r="M34" i="2"/>
  <c r="M31" i="2"/>
  <c r="M28" i="2"/>
  <c r="M26" i="2"/>
  <c r="M20" i="2"/>
  <c r="M15" i="2"/>
  <c r="M11" i="2"/>
  <c r="L255" i="2"/>
  <c r="L253" i="2"/>
  <c r="L223" i="2"/>
  <c r="L217" i="2"/>
  <c r="L211" i="2"/>
  <c r="L207" i="2"/>
  <c r="L199" i="2"/>
  <c r="L194" i="2"/>
  <c r="L188" i="2"/>
  <c r="L179" i="2"/>
  <c r="L173" i="2"/>
  <c r="L169" i="2"/>
  <c r="L159" i="2"/>
  <c r="L152" i="2"/>
  <c r="L150" i="2"/>
  <c r="L148" i="2"/>
  <c r="L141" i="2"/>
  <c r="L119" i="2"/>
  <c r="L117" i="2" s="1"/>
  <c r="L82" i="2"/>
  <c r="L65" i="2" s="1"/>
  <c r="L59" i="2"/>
  <c r="L54" i="2"/>
  <c r="L50" i="2"/>
  <c r="L48" i="2"/>
  <c r="L45" i="2"/>
  <c r="L43" i="2"/>
  <c r="L38" i="2"/>
  <c r="L34" i="2"/>
  <c r="L31" i="2"/>
  <c r="L28" i="2"/>
  <c r="L26" i="2"/>
  <c r="L20" i="2"/>
  <c r="L15" i="2"/>
  <c r="L11" i="2"/>
  <c r="L25" i="2" l="1"/>
  <c r="M25" i="2"/>
  <c r="M252" i="2"/>
  <c r="L252" i="2"/>
  <c r="M37" i="2"/>
  <c r="L37" i="2"/>
  <c r="L63" i="2"/>
  <c r="L62" i="2" s="1"/>
  <c r="M63" i="2"/>
  <c r="M62" i="2" s="1"/>
  <c r="M10" i="2"/>
  <c r="L10" i="2"/>
  <c r="L230" i="2"/>
  <c r="M230" i="2"/>
  <c r="M251" i="2" s="1"/>
  <c r="J149" i="2"/>
  <c r="K149" i="2" s="1"/>
  <c r="H149" i="2"/>
  <c r="I149" i="2" s="1"/>
  <c r="G148" i="2"/>
  <c r="H148" i="2" s="1"/>
  <c r="I148" i="2" s="1"/>
  <c r="E148" i="2"/>
  <c r="D148" i="2"/>
  <c r="C148" i="2"/>
  <c r="J148" i="2" l="1"/>
  <c r="K148" i="2" s="1"/>
  <c r="F148" i="2"/>
  <c r="M157" i="2"/>
  <c r="M250" i="2" s="1"/>
  <c r="M249" i="2" s="1"/>
  <c r="M238" i="2" s="1"/>
  <c r="M237" i="2" s="1"/>
  <c r="M236" i="2" s="1"/>
  <c r="L157" i="2"/>
  <c r="L250" i="2" s="1"/>
  <c r="L251" i="2"/>
  <c r="M232" i="2" l="1"/>
  <c r="M233" i="2" s="1"/>
  <c r="L232" i="2"/>
  <c r="L233" i="2" s="1"/>
  <c r="L249" i="2"/>
  <c r="L238" i="2" s="1"/>
  <c r="L237" i="2" s="1"/>
  <c r="L236" i="2" s="1"/>
  <c r="J111" i="2"/>
  <c r="K111" i="2" s="1"/>
  <c r="H111" i="2"/>
  <c r="J110" i="2"/>
  <c r="H110" i="2"/>
  <c r="G207" i="2" l="1"/>
  <c r="G188" i="2"/>
  <c r="J256" i="2" l="1"/>
  <c r="H256" i="2"/>
  <c r="I256" i="2" s="1"/>
  <c r="G255" i="2"/>
  <c r="E255" i="2"/>
  <c r="D255" i="2"/>
  <c r="J254" i="2"/>
  <c r="K254" i="2" s="1"/>
  <c r="H254" i="2"/>
  <c r="I254" i="2" s="1"/>
  <c r="G253" i="2"/>
  <c r="E253" i="2"/>
  <c r="D253" i="2"/>
  <c r="C253" i="2"/>
  <c r="C249" i="2"/>
  <c r="C238" i="2" s="1"/>
  <c r="J248" i="2"/>
  <c r="K248" i="2" s="1"/>
  <c r="H248" i="2"/>
  <c r="I248" i="2" s="1"/>
  <c r="F248" i="2"/>
  <c r="E247" i="2"/>
  <c r="J247" i="2" s="1"/>
  <c r="K247" i="2" s="1"/>
  <c r="D247" i="2"/>
  <c r="H247" i="2" s="1"/>
  <c r="I247" i="2" s="1"/>
  <c r="J246" i="2"/>
  <c r="K246" i="2" s="1"/>
  <c r="H246" i="2"/>
  <c r="I246" i="2" s="1"/>
  <c r="F246" i="2"/>
  <c r="E245" i="2"/>
  <c r="D245" i="2"/>
  <c r="H245" i="2" s="1"/>
  <c r="I245" i="2" s="1"/>
  <c r="E244" i="2"/>
  <c r="J244" i="2" s="1"/>
  <c r="K244" i="2" s="1"/>
  <c r="D244" i="2"/>
  <c r="J243" i="2"/>
  <c r="K243" i="2" s="1"/>
  <c r="H243" i="2"/>
  <c r="I243" i="2" s="1"/>
  <c r="F243" i="2"/>
  <c r="E242" i="2"/>
  <c r="J242" i="2" s="1"/>
  <c r="K242" i="2" s="1"/>
  <c r="D242" i="2"/>
  <c r="J241" i="2"/>
  <c r="K241" i="2" s="1"/>
  <c r="H241" i="2"/>
  <c r="I241" i="2" s="1"/>
  <c r="F241" i="2"/>
  <c r="E240" i="2"/>
  <c r="J240" i="2" s="1"/>
  <c r="K240" i="2" s="1"/>
  <c r="D240" i="2"/>
  <c r="J229" i="2"/>
  <c r="K229" i="2" s="1"/>
  <c r="H229" i="2"/>
  <c r="I229" i="2" s="1"/>
  <c r="F229" i="2"/>
  <c r="J228" i="2"/>
  <c r="K228" i="2" s="1"/>
  <c r="H228" i="2"/>
  <c r="I228" i="2" s="1"/>
  <c r="E227" i="2"/>
  <c r="D227" i="2"/>
  <c r="H227" i="2" s="1"/>
  <c r="I227" i="2" s="1"/>
  <c r="J226" i="2"/>
  <c r="K226" i="2" s="1"/>
  <c r="H226" i="2"/>
  <c r="I226" i="2" s="1"/>
  <c r="F226" i="2"/>
  <c r="J225" i="2"/>
  <c r="K225" i="2" s="1"/>
  <c r="H225" i="2"/>
  <c r="I225" i="2" s="1"/>
  <c r="F225" i="2"/>
  <c r="G223" i="2"/>
  <c r="E223" i="2"/>
  <c r="D223" i="2"/>
  <c r="C223" i="2"/>
  <c r="J222" i="2"/>
  <c r="K222" i="2" s="1"/>
  <c r="H222" i="2"/>
  <c r="I222" i="2" s="1"/>
  <c r="F222" i="2"/>
  <c r="J221" i="2"/>
  <c r="K221" i="2" s="1"/>
  <c r="H221" i="2"/>
  <c r="I221" i="2" s="1"/>
  <c r="F221" i="2"/>
  <c r="J220" i="2"/>
  <c r="K220" i="2" s="1"/>
  <c r="H220" i="2"/>
  <c r="I220" i="2" s="1"/>
  <c r="F220" i="2"/>
  <c r="J219" i="2"/>
  <c r="K219" i="2" s="1"/>
  <c r="H219" i="2"/>
  <c r="I219" i="2" s="1"/>
  <c r="F219" i="2"/>
  <c r="G217" i="2"/>
  <c r="E217" i="2"/>
  <c r="D217" i="2"/>
  <c r="C217" i="2"/>
  <c r="J216" i="2"/>
  <c r="K216" i="2" s="1"/>
  <c r="H216" i="2"/>
  <c r="I216" i="2" s="1"/>
  <c r="F216" i="2"/>
  <c r="J215" i="2"/>
  <c r="K215" i="2" s="1"/>
  <c r="H215" i="2"/>
  <c r="I215" i="2" s="1"/>
  <c r="F215" i="2"/>
  <c r="J214" i="2"/>
  <c r="K214" i="2" s="1"/>
  <c r="H214" i="2"/>
  <c r="I214" i="2" s="1"/>
  <c r="F214" i="2"/>
  <c r="J213" i="2"/>
  <c r="K213" i="2" s="1"/>
  <c r="H213" i="2"/>
  <c r="I213" i="2" s="1"/>
  <c r="F213" i="2"/>
  <c r="J212" i="2"/>
  <c r="K212" i="2" s="1"/>
  <c r="H212" i="2"/>
  <c r="I212" i="2" s="1"/>
  <c r="G211" i="2"/>
  <c r="E211" i="2"/>
  <c r="D211" i="2"/>
  <c r="J210" i="2"/>
  <c r="K210" i="2" s="1"/>
  <c r="H210" i="2"/>
  <c r="I210" i="2" s="1"/>
  <c r="F210" i="2"/>
  <c r="J209" i="2"/>
  <c r="K209" i="2" s="1"/>
  <c r="H209" i="2"/>
  <c r="I209" i="2" s="1"/>
  <c r="E207" i="2"/>
  <c r="D207" i="2"/>
  <c r="C207" i="2"/>
  <c r="J206" i="2"/>
  <c r="K206" i="2" s="1"/>
  <c r="H206" i="2"/>
  <c r="I206" i="2" s="1"/>
  <c r="F206" i="2"/>
  <c r="J205" i="2"/>
  <c r="K205" i="2" s="1"/>
  <c r="H205" i="2"/>
  <c r="I205" i="2" s="1"/>
  <c r="F205" i="2"/>
  <c r="J204" i="2"/>
  <c r="K204" i="2" s="1"/>
  <c r="H204" i="2"/>
  <c r="I204" i="2" s="1"/>
  <c r="F204" i="2"/>
  <c r="J203" i="2"/>
  <c r="K203" i="2" s="1"/>
  <c r="H203" i="2"/>
  <c r="I203" i="2" s="1"/>
  <c r="F203" i="2"/>
  <c r="J202" i="2"/>
  <c r="K202" i="2" s="1"/>
  <c r="H202" i="2"/>
  <c r="I202" i="2" s="1"/>
  <c r="F202" i="2"/>
  <c r="J201" i="2"/>
  <c r="K201" i="2" s="1"/>
  <c r="H201" i="2"/>
  <c r="I201" i="2" s="1"/>
  <c r="F201" i="2"/>
  <c r="G199" i="2"/>
  <c r="E199" i="2"/>
  <c r="D199" i="2"/>
  <c r="C199" i="2"/>
  <c r="J198" i="2"/>
  <c r="H198" i="2"/>
  <c r="I198" i="2" s="1"/>
  <c r="F198" i="2"/>
  <c r="J197" i="2"/>
  <c r="K197" i="2" s="1"/>
  <c r="H197" i="2"/>
  <c r="I197" i="2" s="1"/>
  <c r="F197" i="2"/>
  <c r="J196" i="2"/>
  <c r="K196" i="2" s="1"/>
  <c r="H196" i="2"/>
  <c r="I196" i="2" s="1"/>
  <c r="F196" i="2"/>
  <c r="G194" i="2"/>
  <c r="E194" i="2"/>
  <c r="D194" i="2"/>
  <c r="C194" i="2"/>
  <c r="J193" i="2"/>
  <c r="K193" i="2" s="1"/>
  <c r="H193" i="2"/>
  <c r="I193" i="2" s="1"/>
  <c r="F193" i="2"/>
  <c r="J192" i="2"/>
  <c r="K192" i="2" s="1"/>
  <c r="H192" i="2"/>
  <c r="I192" i="2" s="1"/>
  <c r="F192" i="2"/>
  <c r="J191" i="2"/>
  <c r="K191" i="2" s="1"/>
  <c r="H191" i="2"/>
  <c r="I191" i="2" s="1"/>
  <c r="F191" i="2"/>
  <c r="J190" i="2"/>
  <c r="K190" i="2" s="1"/>
  <c r="H190" i="2"/>
  <c r="I190" i="2" s="1"/>
  <c r="F190" i="2"/>
  <c r="E188" i="2"/>
  <c r="D188" i="2"/>
  <c r="C188" i="2"/>
  <c r="J187" i="2"/>
  <c r="K187" i="2" s="1"/>
  <c r="H187" i="2"/>
  <c r="I187" i="2" s="1"/>
  <c r="F187" i="2"/>
  <c r="J186" i="2"/>
  <c r="K186" i="2" s="1"/>
  <c r="H186" i="2"/>
  <c r="I186" i="2" s="1"/>
  <c r="F186" i="2"/>
  <c r="J185" i="2"/>
  <c r="K185" i="2" s="1"/>
  <c r="H185" i="2"/>
  <c r="I185" i="2" s="1"/>
  <c r="F185" i="2"/>
  <c r="J184" i="2"/>
  <c r="K184" i="2" s="1"/>
  <c r="H184" i="2"/>
  <c r="I184" i="2" s="1"/>
  <c r="F184" i="2"/>
  <c r="J183" i="2"/>
  <c r="K183" i="2" s="1"/>
  <c r="H183" i="2"/>
  <c r="I183" i="2" s="1"/>
  <c r="F183" i="2"/>
  <c r="J182" i="2"/>
  <c r="K182" i="2" s="1"/>
  <c r="H182" i="2"/>
  <c r="I182" i="2" s="1"/>
  <c r="F182" i="2"/>
  <c r="J181" i="2"/>
  <c r="K181" i="2" s="1"/>
  <c r="H181" i="2"/>
  <c r="I181" i="2" s="1"/>
  <c r="F181" i="2"/>
  <c r="G179" i="2"/>
  <c r="E179" i="2"/>
  <c r="D179" i="2"/>
  <c r="C179" i="2"/>
  <c r="J178" i="2"/>
  <c r="K178" i="2" s="1"/>
  <c r="H178" i="2"/>
  <c r="I178" i="2" s="1"/>
  <c r="F178" i="2"/>
  <c r="J177" i="2"/>
  <c r="K177" i="2" s="1"/>
  <c r="H177" i="2"/>
  <c r="I177" i="2" s="1"/>
  <c r="F177" i="2"/>
  <c r="J176" i="2"/>
  <c r="K176" i="2" s="1"/>
  <c r="H176" i="2"/>
  <c r="I176" i="2" s="1"/>
  <c r="F176" i="2"/>
  <c r="J175" i="2"/>
  <c r="K175" i="2" s="1"/>
  <c r="H175" i="2"/>
  <c r="I175" i="2" s="1"/>
  <c r="F175" i="2"/>
  <c r="G173" i="2"/>
  <c r="E173" i="2"/>
  <c r="D173" i="2"/>
  <c r="C173" i="2"/>
  <c r="J172" i="2"/>
  <c r="K172" i="2" s="1"/>
  <c r="H172" i="2"/>
  <c r="I172" i="2" s="1"/>
  <c r="F172" i="2"/>
  <c r="J171" i="2"/>
  <c r="K171" i="2" s="1"/>
  <c r="H171" i="2"/>
  <c r="I171" i="2" s="1"/>
  <c r="F171" i="2"/>
  <c r="G169" i="2"/>
  <c r="E169" i="2"/>
  <c r="D169" i="2"/>
  <c r="C169" i="2"/>
  <c r="J168" i="2"/>
  <c r="K168" i="2" s="1"/>
  <c r="H168" i="2"/>
  <c r="I168" i="2" s="1"/>
  <c r="F168" i="2"/>
  <c r="J167" i="2"/>
  <c r="H167" i="2"/>
  <c r="I167" i="2" s="1"/>
  <c r="F167" i="2"/>
  <c r="J166" i="2"/>
  <c r="K166" i="2" s="1"/>
  <c r="H166" i="2"/>
  <c r="I166" i="2" s="1"/>
  <c r="F166" i="2"/>
  <c r="J165" i="2"/>
  <c r="K165" i="2" s="1"/>
  <c r="H165" i="2"/>
  <c r="I165" i="2" s="1"/>
  <c r="F165" i="2"/>
  <c r="J164" i="2"/>
  <c r="K164" i="2" s="1"/>
  <c r="H164" i="2"/>
  <c r="I164" i="2" s="1"/>
  <c r="F164" i="2"/>
  <c r="J163" i="2"/>
  <c r="K163" i="2" s="1"/>
  <c r="H163" i="2"/>
  <c r="I163" i="2" s="1"/>
  <c r="F163" i="2"/>
  <c r="J162" i="2"/>
  <c r="K162" i="2" s="1"/>
  <c r="H162" i="2"/>
  <c r="I162" i="2" s="1"/>
  <c r="F162" i="2"/>
  <c r="J161" i="2"/>
  <c r="K161" i="2" s="1"/>
  <c r="H161" i="2"/>
  <c r="I161" i="2" s="1"/>
  <c r="F161" i="2"/>
  <c r="G159" i="2"/>
  <c r="E159" i="2"/>
  <c r="D159" i="2"/>
  <c r="C159" i="2"/>
  <c r="J156" i="2"/>
  <c r="K156" i="2" s="1"/>
  <c r="H156" i="2"/>
  <c r="I156" i="2" s="1"/>
  <c r="J155" i="2"/>
  <c r="K155" i="2" s="1"/>
  <c r="H155" i="2"/>
  <c r="I155" i="2" s="1"/>
  <c r="J154" i="2"/>
  <c r="K154" i="2" s="1"/>
  <c r="H154" i="2"/>
  <c r="I154" i="2" s="1"/>
  <c r="J153" i="2"/>
  <c r="K153" i="2" s="1"/>
  <c r="H153" i="2"/>
  <c r="I153" i="2" s="1"/>
  <c r="G152" i="2"/>
  <c r="E152" i="2"/>
  <c r="D152" i="2"/>
  <c r="C152" i="2"/>
  <c r="J151" i="2"/>
  <c r="K151" i="2" s="1"/>
  <c r="H151" i="2"/>
  <c r="I151" i="2" s="1"/>
  <c r="G150" i="2"/>
  <c r="E150" i="2"/>
  <c r="D150" i="2"/>
  <c r="C150" i="2"/>
  <c r="J147" i="2"/>
  <c r="K147" i="2" s="1"/>
  <c r="H147" i="2"/>
  <c r="J145" i="2"/>
  <c r="H145" i="2"/>
  <c r="I145" i="2" s="1"/>
  <c r="F145" i="2"/>
  <c r="J144" i="2"/>
  <c r="H144" i="2"/>
  <c r="J143" i="2"/>
  <c r="H143" i="2"/>
  <c r="F143" i="2"/>
  <c r="J142" i="2"/>
  <c r="K142" i="2" s="1"/>
  <c r="H142" i="2"/>
  <c r="I142" i="2" s="1"/>
  <c r="F142" i="2"/>
  <c r="G141" i="2"/>
  <c r="E141" i="2"/>
  <c r="D141" i="2"/>
  <c r="C141" i="2"/>
  <c r="J140" i="2"/>
  <c r="H140" i="2"/>
  <c r="I140" i="2" s="1"/>
  <c r="F140" i="2"/>
  <c r="J139" i="2"/>
  <c r="K139" i="2" s="1"/>
  <c r="H139" i="2"/>
  <c r="I139" i="2" s="1"/>
  <c r="F139" i="2"/>
  <c r="J138" i="2"/>
  <c r="K138" i="2" s="1"/>
  <c r="H138" i="2"/>
  <c r="F138" i="2"/>
  <c r="J137" i="2"/>
  <c r="K137" i="2" s="1"/>
  <c r="H137" i="2"/>
  <c r="I137" i="2" s="1"/>
  <c r="F137" i="2"/>
  <c r="J136" i="2"/>
  <c r="K136" i="2" s="1"/>
  <c r="H136" i="2"/>
  <c r="I136" i="2" s="1"/>
  <c r="F136" i="2"/>
  <c r="J135" i="2"/>
  <c r="K135" i="2" s="1"/>
  <c r="H135" i="2"/>
  <c r="I135" i="2" s="1"/>
  <c r="F135" i="2"/>
  <c r="J134" i="2"/>
  <c r="K134" i="2" s="1"/>
  <c r="H134" i="2"/>
  <c r="I134" i="2" s="1"/>
  <c r="F134" i="2"/>
  <c r="J133" i="2"/>
  <c r="K133" i="2" s="1"/>
  <c r="H133" i="2"/>
  <c r="I133" i="2" s="1"/>
  <c r="F133" i="2"/>
  <c r="J132" i="2"/>
  <c r="K132" i="2" s="1"/>
  <c r="H132" i="2"/>
  <c r="I132" i="2" s="1"/>
  <c r="F132" i="2"/>
  <c r="J131" i="2"/>
  <c r="K131" i="2" s="1"/>
  <c r="H131" i="2"/>
  <c r="I131" i="2" s="1"/>
  <c r="F131" i="2"/>
  <c r="J130" i="2"/>
  <c r="K130" i="2" s="1"/>
  <c r="H130" i="2"/>
  <c r="I130" i="2" s="1"/>
  <c r="F130" i="2"/>
  <c r="J129" i="2"/>
  <c r="K129" i="2" s="1"/>
  <c r="H129" i="2"/>
  <c r="I129" i="2" s="1"/>
  <c r="F129" i="2"/>
  <c r="J128" i="2"/>
  <c r="K128" i="2" s="1"/>
  <c r="H128" i="2"/>
  <c r="I128" i="2" s="1"/>
  <c r="F128" i="2"/>
  <c r="J127" i="2"/>
  <c r="K127" i="2" s="1"/>
  <c r="H127" i="2"/>
  <c r="I127" i="2" s="1"/>
  <c r="F127" i="2"/>
  <c r="J126" i="2"/>
  <c r="K126" i="2" s="1"/>
  <c r="H126" i="2"/>
  <c r="I126" i="2" s="1"/>
  <c r="F126" i="2"/>
  <c r="J125" i="2"/>
  <c r="H125" i="2"/>
  <c r="J124" i="2"/>
  <c r="K124" i="2" s="1"/>
  <c r="H124" i="2"/>
  <c r="I124" i="2" s="1"/>
  <c r="F124" i="2"/>
  <c r="J123" i="2"/>
  <c r="K123" i="2" s="1"/>
  <c r="H123" i="2"/>
  <c r="I123" i="2" s="1"/>
  <c r="F123" i="2"/>
  <c r="J122" i="2"/>
  <c r="K122" i="2" s="1"/>
  <c r="H122" i="2"/>
  <c r="I122" i="2" s="1"/>
  <c r="F122" i="2"/>
  <c r="J121" i="2"/>
  <c r="K121" i="2" s="1"/>
  <c r="H121" i="2"/>
  <c r="I121" i="2" s="1"/>
  <c r="F121" i="2"/>
  <c r="J120" i="2"/>
  <c r="K120" i="2" s="1"/>
  <c r="H120" i="2"/>
  <c r="I120" i="2" s="1"/>
  <c r="F120" i="2"/>
  <c r="G119" i="2"/>
  <c r="G117" i="2" s="1"/>
  <c r="E119" i="2"/>
  <c r="E117" i="2" s="1"/>
  <c r="D119" i="2"/>
  <c r="D117" i="2" s="1"/>
  <c r="C119" i="2"/>
  <c r="C117" i="2" s="1"/>
  <c r="J118" i="2"/>
  <c r="K118" i="2" s="1"/>
  <c r="H118" i="2"/>
  <c r="I118" i="2" s="1"/>
  <c r="F118" i="2"/>
  <c r="J116" i="2"/>
  <c r="K116" i="2" s="1"/>
  <c r="H116" i="2"/>
  <c r="I116" i="2" s="1"/>
  <c r="F116" i="2"/>
  <c r="J114" i="2"/>
  <c r="K114" i="2" s="1"/>
  <c r="H114" i="2"/>
  <c r="I114" i="2" s="1"/>
  <c r="J112" i="2"/>
  <c r="K112" i="2" s="1"/>
  <c r="H112" i="2"/>
  <c r="J109" i="2"/>
  <c r="H109" i="2"/>
  <c r="I109" i="2" s="1"/>
  <c r="J108" i="2"/>
  <c r="K108" i="2" s="1"/>
  <c r="H108" i="2"/>
  <c r="I108" i="2" s="1"/>
  <c r="J107" i="2"/>
  <c r="K107" i="2" s="1"/>
  <c r="H107" i="2"/>
  <c r="I107" i="2" s="1"/>
  <c r="J106" i="2"/>
  <c r="H106" i="2"/>
  <c r="J105" i="2"/>
  <c r="K105" i="2" s="1"/>
  <c r="H105" i="2"/>
  <c r="J104" i="2"/>
  <c r="K104" i="2" s="1"/>
  <c r="H104" i="2"/>
  <c r="I104" i="2" s="1"/>
  <c r="J103" i="2"/>
  <c r="H103" i="2"/>
  <c r="J101" i="2"/>
  <c r="K101" i="2" s="1"/>
  <c r="H101" i="2"/>
  <c r="I101" i="2" s="1"/>
  <c r="J100" i="2"/>
  <c r="K100" i="2" s="1"/>
  <c r="H100" i="2"/>
  <c r="I100" i="2" s="1"/>
  <c r="J99" i="2"/>
  <c r="K99" i="2" s="1"/>
  <c r="H99" i="2"/>
  <c r="I99" i="2" s="1"/>
  <c r="J98" i="2"/>
  <c r="K98" i="2" s="1"/>
  <c r="H98" i="2"/>
  <c r="I98" i="2" s="1"/>
  <c r="J97" i="2"/>
  <c r="H97" i="2"/>
  <c r="J96" i="2"/>
  <c r="H96" i="2"/>
  <c r="J95" i="2"/>
  <c r="H95" i="2"/>
  <c r="J94" i="2"/>
  <c r="H94" i="2"/>
  <c r="J93" i="2"/>
  <c r="H93" i="2"/>
  <c r="H92" i="2"/>
  <c r="J91" i="2"/>
  <c r="H91" i="2"/>
  <c r="J89" i="2"/>
  <c r="H89" i="2"/>
  <c r="J88" i="2"/>
  <c r="K88" i="2" s="1"/>
  <c r="H88" i="2"/>
  <c r="I88" i="2" s="1"/>
  <c r="F88" i="2"/>
  <c r="J87" i="2"/>
  <c r="K87" i="2" s="1"/>
  <c r="H87" i="2"/>
  <c r="I87" i="2" s="1"/>
  <c r="F87" i="2"/>
  <c r="J86" i="2"/>
  <c r="H86" i="2"/>
  <c r="I86" i="2" s="1"/>
  <c r="F86" i="2"/>
  <c r="J85" i="2"/>
  <c r="K85" i="2" s="1"/>
  <c r="H85" i="2"/>
  <c r="I85" i="2" s="1"/>
  <c r="F85" i="2"/>
  <c r="J84" i="2"/>
  <c r="K84" i="2" s="1"/>
  <c r="H84" i="2"/>
  <c r="I84" i="2" s="1"/>
  <c r="F84" i="2"/>
  <c r="J83" i="2"/>
  <c r="H83" i="2"/>
  <c r="F83" i="2"/>
  <c r="G82" i="2"/>
  <c r="E82" i="2"/>
  <c r="D82" i="2"/>
  <c r="C82" i="2"/>
  <c r="C65" i="2" s="1"/>
  <c r="J81" i="2"/>
  <c r="K81" i="2" s="1"/>
  <c r="H81" i="2"/>
  <c r="I81" i="2" s="1"/>
  <c r="F81" i="2"/>
  <c r="J80" i="2"/>
  <c r="K80" i="2" s="1"/>
  <c r="H80" i="2"/>
  <c r="I80" i="2" s="1"/>
  <c r="F80" i="2"/>
  <c r="J77" i="2"/>
  <c r="H77" i="2"/>
  <c r="J76" i="2"/>
  <c r="K76" i="2" s="1"/>
  <c r="H76" i="2"/>
  <c r="I76" i="2" s="1"/>
  <c r="F76" i="2"/>
  <c r="J75" i="2"/>
  <c r="H75" i="2"/>
  <c r="E74" i="2"/>
  <c r="D74" i="2"/>
  <c r="J73" i="2"/>
  <c r="H73" i="2"/>
  <c r="J72" i="2"/>
  <c r="K72" i="2" s="1"/>
  <c r="H72" i="2"/>
  <c r="I72" i="2" s="1"/>
  <c r="F72" i="2"/>
  <c r="J71" i="2"/>
  <c r="K71" i="2" s="1"/>
  <c r="H71" i="2"/>
  <c r="I71" i="2" s="1"/>
  <c r="F71" i="2"/>
  <c r="J69" i="2"/>
  <c r="K69" i="2" s="1"/>
  <c r="H69" i="2"/>
  <c r="I69" i="2" s="1"/>
  <c r="J68" i="2"/>
  <c r="K68" i="2" s="1"/>
  <c r="H68" i="2"/>
  <c r="I68" i="2" s="1"/>
  <c r="F68" i="2"/>
  <c r="J67" i="2"/>
  <c r="K67" i="2" s="1"/>
  <c r="H67" i="2"/>
  <c r="I67" i="2" s="1"/>
  <c r="F67" i="2"/>
  <c r="J66" i="2"/>
  <c r="K66" i="2" s="1"/>
  <c r="H66" i="2"/>
  <c r="I66" i="2" s="1"/>
  <c r="F66" i="2"/>
  <c r="J64" i="2"/>
  <c r="K64" i="2" s="1"/>
  <c r="H64" i="2"/>
  <c r="I64" i="2" s="1"/>
  <c r="F64" i="2"/>
  <c r="J61" i="2"/>
  <c r="K61" i="2" s="1"/>
  <c r="H61" i="2"/>
  <c r="I61" i="2" s="1"/>
  <c r="F61" i="2"/>
  <c r="J60" i="2"/>
  <c r="K60" i="2" s="1"/>
  <c r="H60" i="2"/>
  <c r="I60" i="2" s="1"/>
  <c r="F60" i="2"/>
  <c r="G59" i="2"/>
  <c r="E59" i="2"/>
  <c r="D59" i="2"/>
  <c r="C59" i="2"/>
  <c r="J58" i="2"/>
  <c r="K58" i="2" s="1"/>
  <c r="H58" i="2"/>
  <c r="I58" i="2" s="1"/>
  <c r="F58" i="2"/>
  <c r="J57" i="2"/>
  <c r="H57" i="2"/>
  <c r="J56" i="2"/>
  <c r="K56" i="2" s="1"/>
  <c r="I56" i="2"/>
  <c r="F56" i="2"/>
  <c r="J55" i="2"/>
  <c r="K55" i="2" s="1"/>
  <c r="H55" i="2"/>
  <c r="I55" i="2" s="1"/>
  <c r="F55" i="2"/>
  <c r="G54" i="2"/>
  <c r="E54" i="2"/>
  <c r="D54" i="2"/>
  <c r="C54" i="2"/>
  <c r="J53" i="2"/>
  <c r="K53" i="2" s="1"/>
  <c r="H53" i="2"/>
  <c r="I53" i="2" s="1"/>
  <c r="F53" i="2"/>
  <c r="J52" i="2"/>
  <c r="K52" i="2" s="1"/>
  <c r="H52" i="2"/>
  <c r="I52" i="2" s="1"/>
  <c r="F52" i="2"/>
  <c r="J51" i="2"/>
  <c r="K51" i="2" s="1"/>
  <c r="H51" i="2"/>
  <c r="I51" i="2" s="1"/>
  <c r="F51" i="2"/>
  <c r="G50" i="2"/>
  <c r="E50" i="2"/>
  <c r="D50" i="2"/>
  <c r="C50" i="2"/>
  <c r="J49" i="2"/>
  <c r="K49" i="2" s="1"/>
  <c r="H49" i="2"/>
  <c r="I49" i="2" s="1"/>
  <c r="F49" i="2"/>
  <c r="G48" i="2"/>
  <c r="E48" i="2"/>
  <c r="D48" i="2"/>
  <c r="C48" i="2"/>
  <c r="J47" i="2"/>
  <c r="H47" i="2"/>
  <c r="J46" i="2"/>
  <c r="K46" i="2" s="1"/>
  <c r="H46" i="2"/>
  <c r="I46" i="2" s="1"/>
  <c r="F46" i="2"/>
  <c r="G45" i="2"/>
  <c r="E45" i="2"/>
  <c r="D45" i="2"/>
  <c r="C45" i="2"/>
  <c r="J44" i="2"/>
  <c r="H44" i="2"/>
  <c r="I44" i="2" s="1"/>
  <c r="F44" i="2"/>
  <c r="G43" i="2"/>
  <c r="E43" i="2"/>
  <c r="D43" i="2"/>
  <c r="C43" i="2"/>
  <c r="J42" i="2"/>
  <c r="K42" i="2" s="1"/>
  <c r="H42" i="2"/>
  <c r="I42" i="2" s="1"/>
  <c r="F42" i="2"/>
  <c r="J41" i="2"/>
  <c r="H41" i="2"/>
  <c r="J40" i="2"/>
  <c r="K40" i="2" s="1"/>
  <c r="H40" i="2"/>
  <c r="I40" i="2" s="1"/>
  <c r="F40" i="2"/>
  <c r="J39" i="2"/>
  <c r="K39" i="2" s="1"/>
  <c r="H39" i="2"/>
  <c r="I39" i="2" s="1"/>
  <c r="F39" i="2"/>
  <c r="G38" i="2"/>
  <c r="E38" i="2"/>
  <c r="D38" i="2"/>
  <c r="C38" i="2"/>
  <c r="J36" i="2"/>
  <c r="K36" i="2" s="1"/>
  <c r="H36" i="2"/>
  <c r="J35" i="2"/>
  <c r="K35" i="2" s="1"/>
  <c r="H35" i="2"/>
  <c r="G34" i="2"/>
  <c r="E34" i="2"/>
  <c r="D34" i="2"/>
  <c r="C34" i="2"/>
  <c r="J33" i="2"/>
  <c r="H33" i="2"/>
  <c r="I33" i="2" s="1"/>
  <c r="F33" i="2"/>
  <c r="J32" i="2"/>
  <c r="K32" i="2" s="1"/>
  <c r="H32" i="2"/>
  <c r="I32" i="2" s="1"/>
  <c r="F32" i="2"/>
  <c r="G31" i="2"/>
  <c r="E31" i="2"/>
  <c r="D31" i="2"/>
  <c r="C31" i="2"/>
  <c r="J30" i="2"/>
  <c r="K30" i="2" s="1"/>
  <c r="H30" i="2"/>
  <c r="I30" i="2" s="1"/>
  <c r="F30" i="2"/>
  <c r="J29" i="2"/>
  <c r="K29" i="2" s="1"/>
  <c r="H29" i="2"/>
  <c r="I29" i="2" s="1"/>
  <c r="F29" i="2"/>
  <c r="G28" i="2"/>
  <c r="E28" i="2"/>
  <c r="D28" i="2"/>
  <c r="C28" i="2"/>
  <c r="J27" i="2"/>
  <c r="K27" i="2" s="1"/>
  <c r="H27" i="2"/>
  <c r="I27" i="2" s="1"/>
  <c r="F27" i="2"/>
  <c r="G26" i="2"/>
  <c r="E26" i="2"/>
  <c r="D26" i="2"/>
  <c r="C26" i="2"/>
  <c r="J24" i="2"/>
  <c r="K24" i="2" s="1"/>
  <c r="H24" i="2"/>
  <c r="I24" i="2" s="1"/>
  <c r="F24" i="2"/>
  <c r="J23" i="2"/>
  <c r="K23" i="2" s="1"/>
  <c r="H23" i="2"/>
  <c r="J22" i="2"/>
  <c r="K22" i="2" s="1"/>
  <c r="H22" i="2"/>
  <c r="J21" i="2"/>
  <c r="K21" i="2" s="1"/>
  <c r="H21" i="2"/>
  <c r="I21" i="2" s="1"/>
  <c r="F21" i="2"/>
  <c r="G20" i="2"/>
  <c r="E20" i="2"/>
  <c r="D20" i="2"/>
  <c r="C20" i="2"/>
  <c r="J19" i="2"/>
  <c r="K19" i="2" s="1"/>
  <c r="H19" i="2"/>
  <c r="I19" i="2" s="1"/>
  <c r="F19" i="2"/>
  <c r="J18" i="2"/>
  <c r="K18" i="2" s="1"/>
  <c r="H18" i="2"/>
  <c r="I18" i="2" s="1"/>
  <c r="F18" i="2"/>
  <c r="J17" i="2"/>
  <c r="K17" i="2" s="1"/>
  <c r="H17" i="2"/>
  <c r="I17" i="2" s="1"/>
  <c r="F17" i="2"/>
  <c r="J16" i="2"/>
  <c r="K16" i="2" s="1"/>
  <c r="H16" i="2"/>
  <c r="I16" i="2" s="1"/>
  <c r="F16" i="2"/>
  <c r="G15" i="2"/>
  <c r="E15" i="2"/>
  <c r="D15" i="2"/>
  <c r="C15" i="2"/>
  <c r="J14" i="2"/>
  <c r="K14" i="2" s="1"/>
  <c r="H14" i="2"/>
  <c r="I14" i="2" s="1"/>
  <c r="F14" i="2"/>
  <c r="H12" i="2"/>
  <c r="I12" i="2" s="1"/>
  <c r="F12" i="2"/>
  <c r="J12" i="2"/>
  <c r="K12" i="2" s="1"/>
  <c r="G11" i="2"/>
  <c r="E11" i="2"/>
  <c r="D11" i="2"/>
  <c r="C11" i="2"/>
  <c r="F34" i="2" l="1"/>
  <c r="F150" i="2"/>
  <c r="F74" i="2"/>
  <c r="F152" i="2"/>
  <c r="H20" i="2"/>
  <c r="I20" i="2" s="1"/>
  <c r="H15" i="2"/>
  <c r="I15" i="2" s="1"/>
  <c r="G37" i="2"/>
  <c r="J38" i="2"/>
  <c r="K38" i="2" s="1"/>
  <c r="H255" i="2"/>
  <c r="I255" i="2" s="1"/>
  <c r="F28" i="2"/>
  <c r="J31" i="2"/>
  <c r="K31" i="2" s="1"/>
  <c r="H43" i="2"/>
  <c r="I43" i="2" s="1"/>
  <c r="J150" i="2"/>
  <c r="K150" i="2" s="1"/>
  <c r="F117" i="2"/>
  <c r="D65" i="2"/>
  <c r="D63" i="2" s="1"/>
  <c r="D62" i="2" s="1"/>
  <c r="F38" i="2"/>
  <c r="H31" i="2"/>
  <c r="I31" i="2" s="1"/>
  <c r="E252" i="2"/>
  <c r="F169" i="2"/>
  <c r="H117" i="2"/>
  <c r="I117" i="2" s="1"/>
  <c r="D25" i="2"/>
  <c r="J34" i="2"/>
  <c r="K34" i="2" s="1"/>
  <c r="C37" i="2"/>
  <c r="D37" i="2"/>
  <c r="H37" i="2" s="1"/>
  <c r="I37" i="2" s="1"/>
  <c r="H211" i="2"/>
  <c r="I211" i="2" s="1"/>
  <c r="H217" i="2"/>
  <c r="I217" i="2" s="1"/>
  <c r="D252" i="2"/>
  <c r="H54" i="2"/>
  <c r="I54" i="2" s="1"/>
  <c r="F15" i="2"/>
  <c r="F20" i="2"/>
  <c r="J43" i="2"/>
  <c r="K43" i="2" s="1"/>
  <c r="F48" i="2"/>
  <c r="E65" i="2"/>
  <c r="J141" i="2"/>
  <c r="K141" i="2" s="1"/>
  <c r="H159" i="2"/>
  <c r="I159" i="2" s="1"/>
  <c r="F188" i="2"/>
  <c r="F119" i="2"/>
  <c r="C63" i="2"/>
  <c r="C62" i="2" s="1"/>
  <c r="F141" i="2"/>
  <c r="H28" i="2"/>
  <c r="I28" i="2" s="1"/>
  <c r="H38" i="2"/>
  <c r="I38" i="2" s="1"/>
  <c r="F45" i="2"/>
  <c r="F59" i="2"/>
  <c r="H82" i="2"/>
  <c r="I82" i="2" s="1"/>
  <c r="H150" i="2"/>
  <c r="I150" i="2" s="1"/>
  <c r="F179" i="2"/>
  <c r="F223" i="2"/>
  <c r="E239" i="2"/>
  <c r="J239" i="2" s="1"/>
  <c r="K239" i="2" s="1"/>
  <c r="H11" i="2"/>
  <c r="I11" i="2" s="1"/>
  <c r="F31" i="2"/>
  <c r="H50" i="2"/>
  <c r="I50" i="2" s="1"/>
  <c r="J117" i="2"/>
  <c r="K117" i="2" s="1"/>
  <c r="J20" i="2"/>
  <c r="K20" i="2" s="1"/>
  <c r="F26" i="2"/>
  <c r="E37" i="2"/>
  <c r="J119" i="2"/>
  <c r="K119" i="2" s="1"/>
  <c r="H141" i="2"/>
  <c r="I141" i="2" s="1"/>
  <c r="F207" i="2"/>
  <c r="F211" i="2"/>
  <c r="F245" i="2"/>
  <c r="F247" i="2"/>
  <c r="J255" i="2"/>
  <c r="J217" i="2"/>
  <c r="K217" i="2" s="1"/>
  <c r="H199" i="2"/>
  <c r="I199" i="2" s="1"/>
  <c r="J199" i="2"/>
  <c r="K199" i="2" s="1"/>
  <c r="F194" i="2"/>
  <c r="J194" i="2"/>
  <c r="K194" i="2" s="1"/>
  <c r="H194" i="2"/>
  <c r="I194" i="2" s="1"/>
  <c r="J173" i="2"/>
  <c r="K173" i="2" s="1"/>
  <c r="J159" i="2"/>
  <c r="K159" i="2" s="1"/>
  <c r="F217" i="2"/>
  <c r="F199" i="2"/>
  <c r="H152" i="2"/>
  <c r="I152" i="2" s="1"/>
  <c r="J152" i="2"/>
  <c r="K152" i="2" s="1"/>
  <c r="F173" i="2"/>
  <c r="H173" i="2"/>
  <c r="I173" i="2" s="1"/>
  <c r="J11" i="2"/>
  <c r="K11" i="2" s="1"/>
  <c r="J15" i="2"/>
  <c r="K15" i="2" s="1"/>
  <c r="E25" i="2"/>
  <c r="J26" i="2"/>
  <c r="K26" i="2" s="1"/>
  <c r="G25" i="2"/>
  <c r="J45" i="2"/>
  <c r="K45" i="2" s="1"/>
  <c r="H45" i="2"/>
  <c r="I45" i="2" s="1"/>
  <c r="J54" i="2"/>
  <c r="K54" i="2" s="1"/>
  <c r="F54" i="2"/>
  <c r="C25" i="2"/>
  <c r="H26" i="2"/>
  <c r="I26" i="2" s="1"/>
  <c r="H34" i="2"/>
  <c r="J50" i="2"/>
  <c r="K50" i="2" s="1"/>
  <c r="F50" i="2"/>
  <c r="J74" i="2"/>
  <c r="K74" i="2" s="1"/>
  <c r="G65" i="2"/>
  <c r="H74" i="2"/>
  <c r="I74" i="2" s="1"/>
  <c r="D230" i="2"/>
  <c r="D251" i="2" s="1"/>
  <c r="F159" i="2"/>
  <c r="J188" i="2"/>
  <c r="K188" i="2" s="1"/>
  <c r="H188" i="2"/>
  <c r="I188" i="2" s="1"/>
  <c r="F227" i="2"/>
  <c r="J227" i="2"/>
  <c r="K227" i="2" s="1"/>
  <c r="F11" i="2"/>
  <c r="J28" i="2"/>
  <c r="K28" i="2" s="1"/>
  <c r="J48" i="2"/>
  <c r="K48" i="2" s="1"/>
  <c r="H48" i="2"/>
  <c r="I48" i="2" s="1"/>
  <c r="J59" i="2"/>
  <c r="K59" i="2" s="1"/>
  <c r="H59" i="2"/>
  <c r="I59" i="2" s="1"/>
  <c r="J82" i="2"/>
  <c r="K82" i="2" s="1"/>
  <c r="F82" i="2"/>
  <c r="J179" i="2"/>
  <c r="K179" i="2" s="1"/>
  <c r="H179" i="2"/>
  <c r="I179" i="2" s="1"/>
  <c r="E230" i="2"/>
  <c r="E260" i="2" s="1"/>
  <c r="J169" i="2"/>
  <c r="K169" i="2" s="1"/>
  <c r="H169" i="2"/>
  <c r="I169" i="2" s="1"/>
  <c r="J223" i="2"/>
  <c r="K223" i="2" s="1"/>
  <c r="H223" i="2"/>
  <c r="I223" i="2" s="1"/>
  <c r="H240" i="2"/>
  <c r="I240" i="2" s="1"/>
  <c r="F240" i="2"/>
  <c r="D239" i="2"/>
  <c r="H239" i="2" s="1"/>
  <c r="I239" i="2" s="1"/>
  <c r="H244" i="2"/>
  <c r="I244" i="2" s="1"/>
  <c r="F244" i="2"/>
  <c r="F43" i="2"/>
  <c r="H119" i="2"/>
  <c r="I119" i="2" s="1"/>
  <c r="J207" i="2"/>
  <c r="K207" i="2" s="1"/>
  <c r="H207" i="2"/>
  <c r="I207" i="2" s="1"/>
  <c r="J253" i="2"/>
  <c r="K253" i="2" s="1"/>
  <c r="H253" i="2"/>
  <c r="I253" i="2" s="1"/>
  <c r="G252" i="2"/>
  <c r="C230" i="2"/>
  <c r="G230" i="2"/>
  <c r="H242" i="2"/>
  <c r="I242" i="2" s="1"/>
  <c r="F242" i="2"/>
  <c r="J245" i="2"/>
  <c r="K245" i="2" s="1"/>
  <c r="J211" i="2"/>
  <c r="K211" i="2" s="1"/>
  <c r="F37" i="2" l="1"/>
  <c r="C10" i="2"/>
  <c r="C157" i="2" s="1"/>
  <c r="F65" i="2"/>
  <c r="E63" i="2"/>
  <c r="E10" i="2"/>
  <c r="D10" i="2"/>
  <c r="D157" i="2" s="1"/>
  <c r="D250" i="2" s="1"/>
  <c r="D249" i="2" s="1"/>
  <c r="J37" i="2"/>
  <c r="K37" i="2" s="1"/>
  <c r="F25" i="2"/>
  <c r="F230" i="2"/>
  <c r="E251" i="2"/>
  <c r="F251" i="2" s="1"/>
  <c r="J252" i="2"/>
  <c r="K252" i="2" s="1"/>
  <c r="H252" i="2"/>
  <c r="H65" i="2"/>
  <c r="I65" i="2" s="1"/>
  <c r="J65" i="2"/>
  <c r="K65" i="2" s="1"/>
  <c r="G63" i="2"/>
  <c r="F239" i="2"/>
  <c r="G251" i="2"/>
  <c r="J230" i="2"/>
  <c r="H230" i="2"/>
  <c r="H25" i="2"/>
  <c r="I25" i="2" s="1"/>
  <c r="J25" i="2"/>
  <c r="K25" i="2" s="1"/>
  <c r="G10" i="2"/>
  <c r="F63" i="2" l="1"/>
  <c r="E62" i="2"/>
  <c r="F62" i="2" s="1"/>
  <c r="F10" i="2"/>
  <c r="D238" i="2"/>
  <c r="D237" i="2" s="1"/>
  <c r="J63" i="2"/>
  <c r="K63" i="2" s="1"/>
  <c r="G62" i="2"/>
  <c r="G157" i="2" s="1"/>
  <c r="H63" i="2"/>
  <c r="I63" i="2" s="1"/>
  <c r="J10" i="2"/>
  <c r="K10" i="2" s="1"/>
  <c r="H10" i="2"/>
  <c r="I10" i="2" s="1"/>
  <c r="I230" i="2"/>
  <c r="K230" i="2"/>
  <c r="H251" i="2"/>
  <c r="I251" i="2" s="1"/>
  <c r="J251" i="2"/>
  <c r="K251" i="2" s="1"/>
  <c r="D236" i="2" l="1"/>
  <c r="D232" i="2" s="1"/>
  <c r="E157" i="2"/>
  <c r="E259" i="2" s="1"/>
  <c r="E261" i="2" s="1"/>
  <c r="G250" i="2"/>
  <c r="H157" i="2"/>
  <c r="G232" i="2"/>
  <c r="G233" i="2" s="1"/>
  <c r="J62" i="2"/>
  <c r="K62" i="2" s="1"/>
  <c r="H62" i="2"/>
  <c r="I62" i="2" s="1"/>
  <c r="F157" i="2" l="1"/>
  <c r="F232" i="2" s="1"/>
  <c r="F233" i="2" s="1"/>
  <c r="J157" i="2"/>
  <c r="K157" i="2" s="1"/>
  <c r="K232" i="2" s="1"/>
  <c r="K233" i="2" s="1"/>
  <c r="E232" i="2"/>
  <c r="E233" i="2" s="1"/>
  <c r="E250" i="2"/>
  <c r="F250" i="2" s="1"/>
  <c r="I157" i="2"/>
  <c r="I232" i="2" s="1"/>
  <c r="I233" i="2" s="1"/>
  <c r="H232" i="2"/>
  <c r="H233" i="2" s="1"/>
  <c r="G249" i="2"/>
  <c r="H250" i="2"/>
  <c r="I250" i="2" s="1"/>
  <c r="J250" i="2" l="1"/>
  <c r="K250" i="2" s="1"/>
  <c r="E249" i="2"/>
  <c r="J249" i="2" s="1"/>
  <c r="K249" i="2" s="1"/>
  <c r="J232" i="2"/>
  <c r="J233" i="2" s="1"/>
  <c r="G238" i="2"/>
  <c r="H249" i="2"/>
  <c r="I249" i="2" s="1"/>
  <c r="E238" i="2" l="1"/>
  <c r="J238" i="2" s="1"/>
  <c r="K238" i="2" s="1"/>
  <c r="F249" i="2"/>
  <c r="G237" i="2"/>
  <c r="H238" i="2"/>
  <c r="I238" i="2" s="1"/>
  <c r="E237" i="2" l="1"/>
  <c r="J237" i="2" s="1"/>
  <c r="K237" i="2" s="1"/>
  <c r="F238" i="2"/>
  <c r="G236" i="2"/>
  <c r="H237" i="2"/>
  <c r="I237" i="2" s="1"/>
  <c r="F237" i="2" l="1"/>
  <c r="E236" i="2"/>
  <c r="J236" i="2" l="1"/>
  <c r="K236" i="2" s="1"/>
  <c r="F236" i="2"/>
  <c r="D233" i="2"/>
  <c r="H236" i="2"/>
  <c r="I236" i="2" s="1"/>
</calcChain>
</file>

<file path=xl/sharedStrings.xml><?xml version="1.0" encoding="utf-8"?>
<sst xmlns="http://schemas.openxmlformats.org/spreadsheetml/2006/main" count="439" uniqueCount="425">
  <si>
    <t>(руб.)</t>
  </si>
  <si>
    <t>НАЛОГОВЫЕ И НЕНАЛОГОВЫЕ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</si>
  <si>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</si>
  <si>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</si>
  <si>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</si>
  <si>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</si>
  <si>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</si>
  <si>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</si>
  <si>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</si>
  <si>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</si>
  <si>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</si>
  <si>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1 05 01 011 01 1000 110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</si>
  <si>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</si>
  <si>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1 05 02 010 02 1000 110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</si>
  <si>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</si>
  <si>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1 05 03 010 01 1000 110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</si>
  <si>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</si>
  <si>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1 05 04 010 02 1000 110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</si>
  <si>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</si>
  <si>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</si>
  <si>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</si>
  <si>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</si>
  <si>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</si>
  <si>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</si>
  <si>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</si>
  <si>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ГОСУДАРСТВЕННАЯ ПОШЛИНА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</si>
  <si>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</si>
  <si>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Государственная пошлина за выдачу разрешения на установку рекламной конструкции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</si>
  <si>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</si>
  <si>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</si>
  <si>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</si>
  <si>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</si>
  <si>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</si>
  <si>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городских округов (за исключением земельных участков)</t>
  </si>
  <si>
    <t>Платежи от государственных и муниципальных унитарных предприятий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</si>
  <si>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</si>
  <si>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</si>
  <si>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</si>
  <si>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</si>
  <si>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Плата за выбросы загрязняющих веществ в атмосферный воздух стационарными объектами</t>
  </si>
  <si>
    <t>ДОХОДЫ ОТ ОКАЗАНИЯ ПЛАТНЫХ УСЛУГ И КОМПЕНСАЦИИ ЗАТРАТ ГОСУДАРСТВА</t>
  </si>
  <si>
    <t>Прочие доходы от оказания платных услуг (работ) получателями средств бюджетов городских округов</t>
  </si>
  <si>
    <t>Доходы, поступающие в порядке возмещения расходов, понесенных в связи с эксплуатацией имущества городских округов</t>
  </si>
  <si>
    <t>Прочие доходы от компенсации затрат бюджетов городских округов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</si>
  <si>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</si>
  <si>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</si>
  <si>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</si>
  <si>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ШТРАФЫ, САНКЦИИ, ВОЗМЕЩЕНИЕ УЩЕРБА</t>
  </si>
  <si>
    <t>ПРОЧИЕ НЕНАЛОГОВЫЕ ДОХОДЫ</t>
  </si>
  <si>
    <t>Прочие неналоговые доходы бюджетов городских округов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</si>
  <si>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</si>
  <si>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</si>
  <si>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городских округов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</si>
  <si>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</si>
  <si>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</si>
  <si>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городских округов на реализацию мероприятий по обеспечению жильем молодых семей</t>
  </si>
  <si>
    <t>Субсидии бюджетам городских округов на поддержку отрасли культуры</t>
  </si>
  <si>
    <t>Субсидии бюджетам муниципальных образований Московской области на частичную компенсацию транспортных расходов организаций и индивидуальных предпринимателей по доставке продовольственных и промышленных товаров для граждан в сельские населенные пункты в Московской области</t>
  </si>
  <si>
    <t>Субсидии бюджетам муниципальных образований Московской области на проведение мероприятий по оздоровительной кампании детей</t>
  </si>
  <si>
    <t>Субсидии бюджетам муниципальных образований Московской области на обеспечение подвоза обучающихся к месту обучения в муниципальные общеобразовательные организации в Московской области, расположенные в сельских населенных пунктах</t>
  </si>
  <si>
    <t>Субсидии бюджетам муниципальных образований Московской области на 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</si>
  <si>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>Субсидии бюджетам муниципальных образований Московской области на ремонт подъездов многоквартирных домов</t>
  </si>
  <si>
    <t>Субсидии бюджетам муниципальных образований Московской области на реализацию мероприятий по обеспечению доступности приоритетных объектов и услуг в приоритетных социальных сферах жизнедеятельности инвалидов и других маломобильных групп населения</t>
  </si>
  <si>
    <t>Субвенции бюджетам бюджетной системы Российской Федерации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</si>
  <si>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</si>
  <si>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</si>
  <si>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 на 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</t>
  </si>
  <si>
    <t>Субвенции бюджетам городских округов на выполнение передаваемых полномочий субъектов Российской Федерации на обеспечение переданных муниципальным районам и городским округам Московской области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</si>
  <si>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>Субвенции бюджетам городских округов на выполнение передаваемых полномочий субъектов Российской Федерации на 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</si>
  <si>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Субвенции бюджетам городских округов на выполнение передаваемых полномочий субъектов Российской Федерации на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</si>
  <si>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Субвенции бюджетам городских округов на выполнение передаваемых полномочий субъектов Российской Федерации на оплату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</t>
  </si>
  <si>
    <t>Субвенции бюджетам городских округов на выполнение передаваемых полномочий субъектов Российской Федерации на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</si>
  <si>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Субвенции бюджетам муниципальных районов и городских округов Московской области для осуществления отдельных государственных полномочий в части присвоения адресов объектам адресации, изменения и аннулирования адресов, присвоения наименований элементам улично-дорожной сети (за исключением автомобильных дорог федерального значения, автомобильных дорог регионального или межмуниципального значения, местного значения муниципального района), наименований элементам планировочной структуры, изменения, аннулирования таких наименований, согласования переустройства и перепланировки помещений в многоквартирном доме</t>
  </si>
  <si>
    <t>Субвенции бюджетам городских округов на выполнение передаваемых полномочий субъектов Российской Федерации для осуществления государственных полномочий Московской области в области земельных отношений</t>
  </si>
  <si>
    <t>Субвенции бюджетам городских округов на выполнение передаваемых полномочий субъектов Российской Федерации на осуществление переданных полномочий Московской области по организации проведения мероприятий по отлову и содержанию безнадзорных животных</t>
  </si>
  <si>
    <t>Субвенции бюджетам городских округов на выполнение передаваемых полномочий субъектов Российской Федерации на создание административных комиссий, уполномоченных рассматривать дела об административных правонарушениях в сфере благоустройства</t>
  </si>
  <si>
    <t>Субвенции бюджетам городских округов на выполнение передаваемых полномочий субъектов Российской Федерации на осуществление отдельных государственных полномочий в части подготовки и направления уведомлений о соответствии (несоответствии)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уведомлений о соответствии (несоответствии) построенных или реконструированных объектов индивидуального жилищного строительства или садового дома требованиям законодательства о градостроительной деятельности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</si>
  <si>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</si>
  <si>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</si>
  <si>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</si>
  <si>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проведение Всероссийской переписи населения 2020 года</t>
  </si>
  <si>
    <t>Иные межбюджетные трансферты</t>
  </si>
  <si>
    <t>ВОЗВРАТ ОСТАТКОВ СУБСИДИЙ, СУБВЕНЦИЙ И ИНЫХ МЕЖБЮДЖЕТНЫХ ТРАНСФЕРТОВ, ИМЕЮЩИХ ЦЕЛЕВОЕ НАЗНАЧЕНИЕ, ПРОШЛЫХ ЛЕТ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</si>
  <si>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</si>
  <si>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Возврат остатков субсидий на реализацию мероприятий федеральной целевой программы "Устойчивое развитие сельских территорий на 2014 - 2017 годы и на период до 2020 года" из бюджетов городских округов</t>
  </si>
  <si>
    <t>Невыясненные поступления, зачисляемые в бюджеты городских округов</t>
  </si>
  <si>
    <t>ПРОЧИЕ БЕЗВОЗМЕЗДНЫЕ ПОСТУПЛЕНИЯ</t>
  </si>
  <si>
    <t xml:space="preserve"> 0100 </t>
  </si>
  <si>
    <t>ОБЩЕГОСУДАРСТВЕННЫЕ ВОПРОСЫ,</t>
  </si>
  <si>
    <t>в том числе: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</si>
  <si>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</si>
  <si>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</si>
  <si>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</si>
  <si>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</si>
  <si>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</si>
  <si>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</si>
  <si>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</si>
  <si>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</si>
  <si>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НАЦИОНАЛЬНАЯ ОБОРОНА,</t>
  </si>
  <si>
    <t xml:space="preserve"> мобилизационная подготовка экономики</t>
  </si>
  <si>
    <t>НАЦИОНАЛЬНАЯ БЕЗОПАСНОСТЬ И ПРАВООХРАНИТЕЛЬНАЯ ДЕЯТЕЛЬНОСТЬ,</t>
  </si>
  <si>
    <t>органы внутренних дел</t>
  </si>
  <si>
    <t xml:space="preserve">защита населения и территории от чрезвычайных ситуаций природного и техногенного характера, гражданская оборона </t>
  </si>
  <si>
    <t>другие вопросы в области национальной безопасности и правоохранительной деятельности</t>
  </si>
  <si>
    <t>НАЦИОНАЛЬНАЯ ЭКОНОМИКА,</t>
  </si>
  <si>
    <t>сельское хозяйство и рыболовство</t>
  </si>
  <si>
    <t>лесное хозяйство</t>
  </si>
  <si>
    <t>транспорт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</si>
  <si>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</si>
  <si>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</si>
  <si>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</si>
  <si>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ЖИЛИЩНО-КОММУНАЛЬНОЕ ХОЗЯЙСТВО,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</si>
  <si>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</si>
  <si>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</si>
  <si>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</si>
  <si>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</si>
  <si>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СРЕДЫ,</t>
  </si>
  <si>
    <t>охрана объектов растительного и животного мира и среды их обитания</t>
  </si>
  <si>
    <t>ОБРАЗОВАНИЕ,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</si>
  <si>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</si>
  <si>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</si>
  <si>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</si>
  <si>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</si>
  <si>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 xml:space="preserve">молодежная политика </t>
  </si>
  <si>
    <t>другие вопросы в области образования</t>
  </si>
  <si>
    <t>КУЛЬТУРА, КИНЕМАТОГРАФИЯ,</t>
  </si>
  <si>
    <t>культура</t>
  </si>
  <si>
    <t>другие вопросы в области культуры. кинематографии</t>
  </si>
  <si>
    <t>ЗДРАВООХРАНЕНИЕ,</t>
  </si>
  <si>
    <t>стационарная медицинская помощь</t>
  </si>
  <si>
    <t>амбулаторная помощь</t>
  </si>
  <si>
    <t>скорая медицинская помощь</t>
  </si>
  <si>
    <t>другие вопросы в области здравоохранения</t>
  </si>
  <si>
    <t>СОЦИАЛЬНАЯ ПОЛИТИКА,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</si>
  <si>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</si>
  <si>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</si>
  <si>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</si>
  <si>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</si>
  <si>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</si>
  <si>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</si>
  <si>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</si>
  <si>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</si>
  <si>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</si>
  <si>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ВСЕГО РАСХОДОВ</t>
  </si>
  <si>
    <t>РЕЗУЛЬТАТ ИСПОЛНЕНИЯ БЮДЖЕТА                                              (ПРОФИЦИТ БЮДЖЕТА (со знаком "плюс")                                 ДЕФИЦИТ БЮДЖЕТА (со знаком "минус"))</t>
  </si>
  <si>
    <t>000 90 00 00 00 00 0000 000</t>
  </si>
  <si>
    <t>ИСТОЧНИКИ   ФИНАНСИРОВАНИЯ ДЕФИЦИТА  БЮДЖЕТОВ - ВСЕГО</t>
  </si>
  <si>
    <t>000 01 00 00 00 00 0000 000</t>
  </si>
  <si>
    <t>000 01 02 00 00 00 0000 000</t>
  </si>
  <si>
    <t>КРЕДИТЫ КРЕДИТНЫХ ОРГАНИЗАЦИЙ В ВАЛЮТЕ РОССИЙСКОЙ ФЕДЕРАЦИИ</t>
  </si>
  <si>
    <t>000 01 02 00 00 00 0000 700</t>
  </si>
  <si>
    <t>Получение кредитов от кредитных организаций в валюте Российской Федерации</t>
  </si>
  <si>
    <t>001 01 02 00 00 05 0000 710</t>
  </si>
  <si>
    <t>Получение кредитов от кредитных организаций бюджетами муниципальных районов в валюте Российской Федерации</t>
  </si>
  <si>
    <t>000 01 02 00 00 00 0000 800</t>
  </si>
  <si>
    <t xml:space="preserve">Погашение кредитов, предоставленных кредитными организациями в валюте Российской Федерации </t>
  </si>
  <si>
    <t>001 01 02 00 00 05 0000 810</t>
  </si>
  <si>
    <t>Погашение бюджетами муниципальных районов кредитов от кредитных организаций в валюте Российской Федерации</t>
  </si>
  <si>
    <t>000 01 03 00 00 00 0000 000</t>
  </si>
  <si>
    <t>БЮДЖЕТНЫЕ КРЕДИТЫ ОТ ДРУГИХ БЮДЖЕТОВ БЮДЖЕТНОЙ СИСТЕМЫ РОССИЙСКОЙ ФЕДЕРАЦИИ</t>
  </si>
  <si>
    <t>000 01 03 01 00 00 0000 700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</si>
  <si>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</si>
  <si>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001 01 03 01 00 05 0000 710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</si>
  <si>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</si>
  <si>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</si>
  <si>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</si>
  <si>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001 01 03 01 00 05 0000 810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</si>
  <si>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</si>
  <si>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</si>
  <si>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БЮДЖЕТА</t>
  </si>
  <si>
    <t>000 1 00 00 000 00 0000 000</t>
  </si>
  <si>
    <t>000 1 01 02 000 01 0000 110</t>
  </si>
  <si>
    <t>000 1 01 02 010 01 1000 110</t>
  </si>
  <si>
    <t>000 1 01 02 040 01 1000 110</t>
  </si>
  <si>
    <t>000 1 03 00 000 00 0000 000</t>
  </si>
  <si>
    <t>000 1 03 02 231 01 0000 110</t>
  </si>
  <si>
    <t>000 1 03 02 241 01 0000 110</t>
  </si>
  <si>
    <t>000 1 03 02 251 01 0000 110</t>
  </si>
  <si>
    <t>000 1 03 02 261 01 0000 110</t>
  </si>
  <si>
    <t>00 1 05 00 000 00 0000 000</t>
  </si>
  <si>
    <t>000 1 06 00 000 00 0000 000</t>
  </si>
  <si>
    <t>000 1 06 01 000 00 0000 110</t>
  </si>
  <si>
    <t>000 1 06 01 020 04 1000 110</t>
  </si>
  <si>
    <t>000 1 06 06 000 00 0000 110</t>
  </si>
  <si>
    <t>000 1 06 06 032 04 1000 110</t>
  </si>
  <si>
    <t>000 1 06 06 042 04 1000 110</t>
  </si>
  <si>
    <t>000 1 08 00 000 00 0000 000</t>
  </si>
  <si>
    <t>000 1 08 03 010 01 1000 110</t>
  </si>
  <si>
    <t>000 1 08 07 150 01 1000 110</t>
  </si>
  <si>
    <t>000 1 11 00 000 00 0000 000</t>
  </si>
  <si>
    <t>000 1 11 05 000 00 0000 120</t>
  </si>
  <si>
    <t>000 1 11 05 012 04 0000 120</t>
  </si>
  <si>
    <t>000 1 11 05 024 04 0000 120</t>
  </si>
  <si>
    <t>000 1 11 05 034 04 0000 120</t>
  </si>
  <si>
    <t>000 1 11 05 074 04 0000 120</t>
  </si>
  <si>
    <t>000 1 11 07 000 00 0000 120</t>
  </si>
  <si>
    <t>000 1 11 07 014 04 0000 120</t>
  </si>
  <si>
    <t>000 1 11 09 000 00 0000 120</t>
  </si>
  <si>
    <t>000 1 11 09 044 04 0000 120</t>
  </si>
  <si>
    <t>000 1 12 00 000 00 0000 000</t>
  </si>
  <si>
    <t>000 1 13 00 000 00 0000 000</t>
  </si>
  <si>
    <t>000 1 13 01 994 04 0000 130</t>
  </si>
  <si>
    <t>000 1 13 02 064 04 0000 130</t>
  </si>
  <si>
    <t>000 1 13 02 994 04 0000 130</t>
  </si>
  <si>
    <t>000 1 14 00 000 00 0000 000</t>
  </si>
  <si>
    <t>000 1 14 02 043 04 0000 410</t>
  </si>
  <si>
    <t>000 1 14 06 012 04 0000 430</t>
  </si>
  <si>
    <t>000 1 16 00 000 00 0000 000</t>
  </si>
  <si>
    <t>000 1 17 00 000 00 0000 000</t>
  </si>
  <si>
    <t>000 1 17 01 040 04 0000 180</t>
  </si>
  <si>
    <t>000 1 17 05 040 04 0000 180</t>
  </si>
  <si>
    <t>000 2 00 00 000 00 0000 000</t>
  </si>
  <si>
    <t>000 2 02 00 000 00 0000 000</t>
  </si>
  <si>
    <t>000 2 02 15 001 04 0000 150</t>
  </si>
  <si>
    <t>000 2 02 20 000 00 0000 150</t>
  </si>
  <si>
    <t>000 2 02 20 216 04 0000 150</t>
  </si>
  <si>
    <t>000 2 02 25 210 04 0000 150</t>
  </si>
  <si>
    <t>000 2 02 25 497 04 0000 150</t>
  </si>
  <si>
    <t>000 2 02 25 519 04 0000 150</t>
  </si>
  <si>
    <t>000 2 02 25 555 04 0000 150</t>
  </si>
  <si>
    <t>000 2 02 29 999 04 0000 150</t>
  </si>
  <si>
    <t>000 2 02 29 999 04 0001 150</t>
  </si>
  <si>
    <t>000 2 02 29 999 04 0002 150</t>
  </si>
  <si>
    <t>000 2 02 29 999 04 0003 150</t>
  </si>
  <si>
    <t>000 2 02 29 999 04 0004 150</t>
  </si>
  <si>
    <t>000 2 02 29 999 04 0005 150</t>
  </si>
  <si>
    <t>000 2 02 29 999 04 0006 150</t>
  </si>
  <si>
    <t>000 2 02 29 999 04 0007 150</t>
  </si>
  <si>
    <t>000 2 02 29 999 04 0008 150</t>
  </si>
  <si>
    <t>000 2 02 29 999 04 0009 150</t>
  </si>
  <si>
    <t>000 2 02 29 999 04 0017 150</t>
  </si>
  <si>
    <t>000 2 02 29 999 04 0019 150</t>
  </si>
  <si>
    <t>000 2 02 29 999 04 0021 150</t>
  </si>
  <si>
    <t>000 2 02 30 000 00 0000 150</t>
  </si>
  <si>
    <t>000 2 02 30 022 04 0000 150</t>
  </si>
  <si>
    <t>000 2 02 30 024 04 0000 150</t>
  </si>
  <si>
    <t>000 2 02 30 024 04 0001 150</t>
  </si>
  <si>
    <t>000 2 02 30 024 04 0002 150</t>
  </si>
  <si>
    <t>000 2 02 30 024 04 0003 150</t>
  </si>
  <si>
    <t>000 2 02 30 024 04 0004 150</t>
  </si>
  <si>
    <t>000 2 02 30 024 04 0005 150</t>
  </si>
  <si>
    <t>000 2 02 30 024 04 0007 150</t>
  </si>
  <si>
    <t>000 2 02 30 024 04 0008 150</t>
  </si>
  <si>
    <t>000 2 02 30 024 04 0009 150</t>
  </si>
  <si>
    <t>000 2 02 30 024 04 0010 150</t>
  </si>
  <si>
    <t>000 2 02 30 024 04 0011 150</t>
  </si>
  <si>
    <t>000 2 02 30 024 04 0012 150</t>
  </si>
  <si>
    <t>000 2 02 30 024 04 0014 150</t>
  </si>
  <si>
    <t>000 2 02 30 029 04 0000 150</t>
  </si>
  <si>
    <t>000 2 02 35 082 04 0000 150</t>
  </si>
  <si>
    <t>000 2 02 35 118 04 0000 150</t>
  </si>
  <si>
    <t>000 2 02 35 120 04 0000 150</t>
  </si>
  <si>
    <t>000 2 02 35 469 04 0000 150</t>
  </si>
  <si>
    <t>000 2 02 40 000 00 0000 150</t>
  </si>
  <si>
    <t>000 2 02 49 999 04 0001 150</t>
  </si>
  <si>
    <t>000 2 02 49 999 04 0002 150</t>
  </si>
  <si>
    <t>000 2 07 00 000 00 0000 000</t>
  </si>
  <si>
    <t>000 2 19 00 000 00 0000 000</t>
  </si>
  <si>
    <t>000 2 19 25 018 04 0000 150</t>
  </si>
  <si>
    <t>000 2 19 60 010 04 0000 150</t>
  </si>
  <si>
    <t>РАСХОДЫ</t>
  </si>
  <si>
    <t>ДОХОДЫ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</si>
  <si>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</si>
  <si>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</si>
  <si>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мобилизационная и вневойсковая подготовка</t>
  </si>
  <si>
    <t>другие вопросы в области охраны окружающей среды</t>
  </si>
  <si>
    <t>ВСЕГО ДОХОДОВ</t>
  </si>
  <si>
    <t>000 2 07 04 050 04 0000 150</t>
  </si>
  <si>
    <t>Прочие безвозмездные поступления в бюджеты городских округов</t>
  </si>
  <si>
    <t>000 01 05 02 01 04 0000 510</t>
  </si>
  <si>
    <t>000 01 05 02 01 04 0000 610</t>
  </si>
  <si>
    <t>обеспечение пожарной безопасности</t>
  </si>
  <si>
    <t xml:space="preserve">ИЗМЕНЕНИЕ ОСТАТКОВ СРЕДСТВ </t>
  </si>
  <si>
    <t>000 1 09 00000 00 0000 000</t>
  </si>
  <si>
    <t>ЗАДОЛЖЕННОСТЬ И ПЕРЕРАСЧЁТЫ ПО ОТМЕНЁННЫМ НАЛОГАМ, СБОРАМ И ИНЫМ ОБЯЗАТЕЛЬНЫМ ПЛАТЕЖАМ</t>
  </si>
  <si>
    <t>Исполнение государственных и муниципальных гарантий</t>
  </si>
  <si>
    <t>Исполнение муниципальных гарантий городских округов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</si>
  <si>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</si>
  <si>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</si>
  <si>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000 01 06 00 00 00 0000 000</t>
  </si>
  <si>
    <t>000 01 06 04 00 00 0000 000</t>
  </si>
  <si>
    <t>000 01 06 04 01 04 0000 810</t>
  </si>
  <si>
    <t>000 01 06 05 00 00 0000 000</t>
  </si>
  <si>
    <t>000 01 06 05 01 04 0000 640</t>
  </si>
  <si>
    <t>ИНЫЕ ИСТОЧНИКИ ВНУТРЕННЕГО ФИНАНСИРОВАНИЯ ДЕФИЦИТОВ БЮДЖЕТОВ</t>
  </si>
  <si>
    <t>000 2 02 25 576 04 0000 150</t>
  </si>
  <si>
    <t>000 2 02 29 999 04 0027 150</t>
  </si>
  <si>
    <t>000 2 02 25 169 04 0000 150</t>
  </si>
  <si>
    <t>000 2 02 25 304 04 0000 150</t>
  </si>
  <si>
    <t>Субсидии бюджетам городских округов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</si>
  <si>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</si>
  <si>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городских округов на обеспечение комплексного развития сельских территорий</t>
  </si>
  <si>
    <t>000 2 02 30 024 04 0015 150</t>
  </si>
  <si>
    <t>000 2 02 49 999 04 0003 150</t>
  </si>
  <si>
    <t>000 2 02 29 999 04 0029 150</t>
  </si>
  <si>
    <t>000 2 02 29 999 04 0030 150</t>
  </si>
  <si>
    <t>Субсидии на реализацию проектов граждан, сформированных в рамках практик инициативного бюджетирования</t>
  </si>
  <si>
    <t>000 2 02 35 303 04 0000 150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</si>
  <si>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</si>
  <si>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Сбор, удаление отходов и очистка сточных вод</t>
  </si>
  <si>
    <t>000 1 09 06010 02 0000 110</t>
  </si>
  <si>
    <t>Налог с продаж</t>
  </si>
  <si>
    <t>Вид</t>
  </si>
  <si>
    <t xml:space="preserve">Наименование </t>
  </si>
  <si>
    <t>Утвержденный план с учетом принятых изменений и дополнений</t>
  </si>
  <si>
    <t>% исполнения от утвержденного плана с учетом принятых изменений и дополнений</t>
  </si>
  <si>
    <t xml:space="preserve">Ожидаемое исполнение                </t>
  </si>
  <si>
    <t xml:space="preserve">(+, -) </t>
  </si>
  <si>
    <t>%</t>
  </si>
  <si>
    <t>000 2 02 35 134 04 0000 150</t>
  </si>
  <si>
    <t>Субвенции на осуществление полномочий по обеспечению жильем отдельных категорий граждан, установленных Федеральным законом  от 12 января 1995 года № 5-ФЗ «О ветеранах», в соответствии с Указом Президента Российской Федерации от 7  мая 2008 года № 714 «Об обеспечении жильём ветеранов Великой Отечественной войны 1941-1945 годов»</t>
  </si>
  <si>
    <t>000 2 02 49 999 04 0004 150</t>
  </si>
  <si>
    <t>исполнение 10 месяцев</t>
  </si>
  <si>
    <t>6</t>
  </si>
  <si>
    <t>7</t>
  </si>
  <si>
    <t>8</t>
  </si>
  <si>
    <t>9</t>
  </si>
  <si>
    <t>10</t>
  </si>
  <si>
    <t>расходы + кредит погашение</t>
  </si>
  <si>
    <t>Превышение расходов над доходами (дефицит)                                                                                                                                                   Превышение доходов над расходами (профицит)</t>
  </si>
  <si>
    <t xml:space="preserve">в % к общей сумме доходов без учета безвозмездных поступлений </t>
  </si>
  <si>
    <t>0800</t>
  </si>
  <si>
    <t>0700</t>
  </si>
  <si>
    <t>0600</t>
  </si>
  <si>
    <t>0500</t>
  </si>
  <si>
    <t>0400</t>
  </si>
  <si>
    <t>0300</t>
  </si>
  <si>
    <t>0200</t>
  </si>
  <si>
    <t>результат</t>
  </si>
  <si>
    <t>000 1 11 09 080 04 0000 120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</si>
  <si>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</si>
  <si>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000 2 02 25 299 04 0000 150</t>
  </si>
  <si>
    <t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</si>
  <si>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Субсидии бюджетам городских округов на строительство и реконструкцию объектов коммунальной инфраструктуры</t>
  </si>
  <si>
    <t>000 2 02 29 999 04 0010 150</t>
  </si>
  <si>
    <t>000 2 02 29 999 04 0011 150</t>
  </si>
  <si>
    <t>000 2 02 29 999 04 0012 150</t>
  </si>
  <si>
    <t>000 2 02 29 999 04 0015 150</t>
  </si>
  <si>
    <t>000 2 02 29 999 04 0018 150</t>
  </si>
  <si>
    <t>000 2 02 29 999 04 0020 150</t>
  </si>
  <si>
    <t>000 1 12 01 000 01 0000 120</t>
  </si>
  <si>
    <t>000 2 02 25 555 04 0001 150</t>
  </si>
  <si>
    <t>000 2 02 25 555 04 0002 150</t>
  </si>
  <si>
    <t>000 2 02 25 555 04 0003 150</t>
  </si>
  <si>
    <t>Субсидии бюджетам городских округов на реализацию программ формирования современной городской среды, в том числе:</t>
  </si>
  <si>
    <t>Прочие субсидии бюджетам городских округов, в том числе:</t>
  </si>
  <si>
    <t>Субсидии бюджетам городских округов на реализацию программ формирования современной городской среды (Ремонт дворовых территорий)</t>
  </si>
  <si>
    <t>Субсидии бюджетам городских округов на реализацию программ формирования современной городской среды (Обустройство и установка детских игровых площадок на территории муниципальных образований Московской области)</t>
  </si>
  <si>
    <t>Субсидии бюджетам городских округов на реализацию программ формирования современной городской среды (Устройство и капитальный ремонт электросетевого хозяйства, систем наружного освещения в рамках реализации проекта "Светлый город")</t>
  </si>
  <si>
    <t>Субсидии бюджетам городских округов на организацию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и частных общеобразовательных организациях в Московской области</t>
  </si>
  <si>
    <t>000 2 02 29 999 04 0014 150</t>
  </si>
  <si>
    <t>Субсидии на обеспечение организаций начального общего, основного общего и среднего общего образования, находящихся в ведении органов местного самоуправления муниципальных образований Московской области, доступом в информационно-телекоммуникационную сеть Интернет</t>
  </si>
  <si>
    <t>000 2 02 29 999 04 0023 150</t>
  </si>
  <si>
    <t>000 2 02 29 999 04 0022 150</t>
  </si>
  <si>
    <t>000 2 02 29 999 04 0024 150</t>
  </si>
  <si>
    <t>Субсидии бюджетам муниципальных образований Московской области на  капитальный ремонт, приобретение, монтаж и ввод в эксплуатацию объектов коммунальной инфраструктуры</t>
  </si>
  <si>
    <t>000 2 02 29 999 04 0025 150</t>
  </si>
  <si>
    <t>000 2 02 29 999 04 0026 150</t>
  </si>
  <si>
    <t>Субсидии бюджетам городских округов на установку, монтаж и настройку ip-камер, приобретенных в рамках предоставленной субсидии на государственную поддержку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образования</t>
  </si>
  <si>
    <t>000 2 02 45 519 04 0000 150</t>
  </si>
  <si>
    <t>Межбюджетные трансферты, передаваемые бюджетам городских округов на поддержку отрасли культуры</t>
  </si>
  <si>
    <t>Прочие межбюджетные транcферты, предоставляемые  бюджетам городских округов на создание центров образования естественно-научной и технологической направленностей</t>
  </si>
  <si>
    <t>000 2 19 35 118 04 0000 150</t>
  </si>
  <si>
    <t>Возврат остатков субвенций на осуществление первичного воинского учета на территориях, где отсутствуют военные комиссариаты, из бюджетов городских округов</t>
  </si>
  <si>
    <t>000 2 19 35 134 04 0000 150</t>
  </si>
  <si>
    <t>Возврат остатков субвенций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ветеранах", в соответствии с Указом Президента Российской Федерации от 7 мая 2008 года N 714 "Об обеспечении жильем ветеранов Великой Отечественной войны 1941 - 1945 годов" из бюджетов городских округов</t>
  </si>
  <si>
    <t>000 1 14 06 024 04 0000 430</t>
  </si>
  <si>
    <t>Субсидии бюджетам муниципальных образований Московской области на оснащение отремонтированных зданий общеобразовательных организаций средствами обучения и воспитания</t>
  </si>
  <si>
    <t>Субсидии бюджетам муниципальных образований Московской области на софинансирование расходов на оснащение планшетными компьютерами общеобразовательных организаций в Московской области</t>
  </si>
  <si>
    <t>Субсидии бюджетам муниципальных образований Московской области на строительство и реконструкцию объектов водоснабжения</t>
  </si>
  <si>
    <t>Субвенции бюджетам городских округов на обеспечение переданных государственных полномочий Московской области по организации деятельности по сбору (в том числе раздельный сбор), транспортированию, обработке, утилизации отходов, в том числе бытового мусора, на лесных участках в составе земель лесного фонда, не предоставленных гражданам и юридическим лицам</t>
  </si>
  <si>
    <t>Прочие межбюджетные транcферты, предоставляемые  бюджетам городских округов на реализацию отдельных мероприятий муниципальных программ</t>
  </si>
  <si>
    <t xml:space="preserve">Субсидии бюджетам городских округов на мероприятия по проведению капитального ремонта в муниципальных дошкольных образовательных организациях в Московской области 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</si>
  <si>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</si>
  <si>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водное хозяйство</t>
  </si>
  <si>
    <t>000 2 02 29 999 04 0016 150</t>
  </si>
  <si>
    <t>000 2 02 30 024 04 0006 150</t>
  </si>
  <si>
    <t xml:space="preserve">Субсидии на проведение работ по капитальному ремонту зданий региональных (муниципальных) общеобразовательных организаций </t>
  </si>
  <si>
    <t xml:space="preserve">Субсидии на мероприятия по разработке проектно-сметной документации на проведение капитального ремонта зданий муниципальных общеобразовательных организаций в Московской области </t>
  </si>
  <si>
    <t>Оценка ожидаемого исполнения бюджета городского округа ЛотошиноМосковской области на текущий (2022) финансовый год</t>
  </si>
  <si>
    <t>Бюджет на 2022 год</t>
  </si>
  <si>
    <t>Проект бюджета на 2023 год</t>
  </si>
  <si>
    <t>Отклонение проекта бюджета на 2023 год</t>
  </si>
  <si>
    <t xml:space="preserve">от утвержденного плана на 2023 год с учетом принятых изменений </t>
  </si>
  <si>
    <t>от ожидаемого исполнения на 2023 год</t>
  </si>
  <si>
    <t>Доходы + остаток средств на 01.01.2022г+ гарантия</t>
  </si>
  <si>
    <t>000 2 02 29 999 04 0032 150</t>
  </si>
  <si>
    <t>Субвенции на осуществление переданных органам местного самоуправления полномочий по региональному государственному жилищному контролю (надзору) за соблюдением гражданами требований правил пользования газом</t>
  </si>
  <si>
    <t>Субсидии на выполнение комплекса мероприятий по ликвидации последствий засорения водных объектов, находящихся в муниципальной собственности</t>
  </si>
  <si>
    <t>Субсидия бюджетам городских округов на изготовление и установку стел</t>
  </si>
  <si>
    <t>Субсидии бюджетам городских округов на реализацию мероприятий по созданию в дошкольных образовательных, общеобразовательных организациях, организациях дополнительного образования детей (в том числе в организациях, осуществляющих образовательную деятельность по адаптированным основным общеобразовательным программам) условий для получения детьми-инвалидами качественного образования</t>
  </si>
  <si>
    <t>Субсидии бюджетам городских округов на реализацию мероприятий по модернизации школьных систем образования</t>
  </si>
  <si>
    <t>Прочие межбюджетные транcферты, предоставляемые бюджетам городских округов на организацию деятельности единых дежурно-диспетчерских служб по обеспечению круглосуточного приема вызовов, обработки и передаче в диспетчерские службы информации (о происшествиях или чрезвычайных ситуациях) для организации реагирования, в том числе экстренного</t>
  </si>
  <si>
    <t>Прочие межбюджетные транcферты, предоставляемые бюджетам городских округов на реализацию отдельных мероприятий муниципальных программ в сфере образования</t>
  </si>
  <si>
    <t>000 2 04 00 000 00 0000 000</t>
  </si>
  <si>
    <t>000 2 04 04 010 04 0000 150</t>
  </si>
  <si>
    <t>БЕЗВОЗМЕЗДНЫЕ ПОСТУПЛЕНИЯ ОТ НЕГОСУДАРСТВЕННЫХ ОРГАНИЗАЦИЙ</t>
  </si>
  <si>
    <t>Предоставление негосударственными организациями грантов для получателей средств бюджетов городских округов</t>
  </si>
  <si>
    <t>Проект бюджета на 2024 год</t>
  </si>
  <si>
    <t>Проект бюджета на 2025 год</t>
  </si>
  <si>
    <t>000 1 09 04050 00 0000 110</t>
  </si>
  <si>
    <t xml:space="preserve">Земельный налог </t>
  </si>
  <si>
    <t>Субсидии бюджетам муниципальных образований Московской области на приобретение автобусов для доставки обучающихся в общеобразовательные организации в Московской области, расположенных в сельских населенных пунктах</t>
  </si>
  <si>
    <t>000 2 02 29 999 04 0033 150</t>
  </si>
  <si>
    <t>000 2 02 29 999 04 0031 150</t>
  </si>
  <si>
    <t>000 2 02 25 555 04 0004 150</t>
  </si>
  <si>
    <t>000 2 02 25 555 04 0005 150</t>
  </si>
  <si>
    <t>000 2 02 29 999 04 0034 150</t>
  </si>
  <si>
    <t xml:space="preserve">Субсидии бюджетам городских округов на оснащение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 </t>
  </si>
  <si>
    <t>Субсидии бюджетам городских округов на реализацию программ формирования современной городской среды в части достижения основного результата по благоустройству общественных территорий</t>
  </si>
  <si>
    <t xml:space="preserve">Субсидии на реализацию мероприятий по благоустройству территорий муниципальных общеобразовательных организаций </t>
  </si>
  <si>
    <t>Субсидии бюджетам городских округов на проведение капитального (текущего) ремонта и технического переоснащения помещений, выделенных для хранения архивных документов, относящихся к собственности Московской области</t>
  </si>
  <si>
    <t>Субсидии бюджетам городских округов на строительство и реконструкцию объектов теплоснабжения</t>
  </si>
  <si>
    <t>Субсидии бюджетам городских округов на капитальный  ремонт сетей водоснабжения, водоотведения, теплоснабжения</t>
  </si>
  <si>
    <t>Субсидии бюджетам городских округов на создание и ремонт пешеходных коммуникаций</t>
  </si>
  <si>
    <t>000 1 01 02 080 01 1000 110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</si>
  <si>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</si>
  <si>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000 2 02 49 999 04 0005 150</t>
  </si>
  <si>
    <t>Субсидии бюджетам городских округов на обеспечение образовательных организаций материально-технической базой для внедрения цифровой образовательной среды</t>
  </si>
  <si>
    <t>Субсидии бюджетам городских округов на государственную поддержку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</t>
  </si>
  <si>
    <t>000 2 02 25 750 04 0000 150</t>
  </si>
  <si>
    <t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</t>
  </si>
  <si>
    <t>Прочие межбюджетные трансферты, предоставляемые бюджетам городских округов на материально-техническое обеспечение муниципальных общеобразовательных организаций в Московской области в целях организации автоматизированной системы учета предоставления питания обучающимся</t>
  </si>
  <si>
    <t>Субсидии бюджетам городских округов на обновление и техническое обслуживание (ремонт) средств (программного обеспечения и оборудования), приобретенных в рамках предоставленной субсидии на государственную поддержку общеобразовательных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</t>
  </si>
  <si>
    <t>000 2 02 25 208 04 0000 150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</si>
</sst>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[&gt;=0]#,##0.00;[Red][&lt;=0]\-#,##0.00;#,##0.00"/>
    <numFmt numFmtId="165" formatCode="#,##0.0"/>
    <numFmt numFmtId="166" formatCode="0000"/>
    <numFmt numFmtId="167" formatCode="&quot;&quot;###,##0.00"/>
    <numFmt numFmtId="168" formatCode="#,##0.0;[Red]#,##0.0"/>
    <numFmt numFmtId="169" formatCode="[&gt;=0.005]#,##0.00;[Red][&lt;=-0.005]\-#,##0.00;#,##0.00"/>
    <numFmt numFmtId="170" formatCode="#,##0.00_ ;[Red]\-#,##0.00\ "/>
    <numFmt numFmtId="171" formatCode="0.0"/>
    <numFmt numFmtId="172" formatCode="#,##0.00;[Red]#,##0.00"/>
  </numFmts>
  <fonts count="37" x14ac:knownFonts="1">
    <font>
      <sz val="11"/>
      <color indexed="8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i/>
      <sz val="8"/>
      <color rgb="FF000000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0"/>
      <name val="Times New Roman"/>
      <family val="1"/>
    </font>
    <font>
      <sz val="10"/>
      <name val="Times New Roman"/>
      <family val="1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0"/>
      <name val="Times New Roman Cyr"/>
      <charset val="204"/>
    </font>
    <font>
      <sz val="8"/>
      <name val="Times New Roman Cyr"/>
      <family val="1"/>
      <charset val="204"/>
    </font>
    <font>
      <sz val="8"/>
      <color indexed="8"/>
      <name val="Times New Roman"/>
      <family val="1"/>
      <charset val="204"/>
    </font>
    <font>
      <sz val="9"/>
      <color rgb="FFC00000"/>
      <name val="Arial"/>
      <family val="2"/>
      <charset val="204"/>
    </font>
    <font>
      <b/>
      <sz val="10"/>
      <name val="Times New Roman Cyr"/>
      <family val="1"/>
      <charset val="204"/>
    </font>
    <font>
      <b/>
      <sz val="10"/>
      <color rgb="FFC00000"/>
      <name val="Times New Roman Cyr"/>
      <family val="1"/>
      <charset val="204"/>
    </font>
    <font>
      <b/>
      <sz val="10"/>
      <color theme="1"/>
      <name val="Times New Roman Cyr"/>
      <family val="1"/>
      <charset val="204"/>
    </font>
    <font>
      <b/>
      <sz val="10"/>
      <color rgb="FFC0000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 Cyr"/>
      <charset val="204"/>
    </font>
    <font>
      <i/>
      <sz val="10"/>
      <color indexed="8"/>
      <name val="Times New Roman"/>
      <family val="1"/>
      <charset val="204"/>
    </font>
    <font>
      <b/>
      <sz val="12"/>
      <name val="Times New Roman Cyr"/>
      <family val="1"/>
      <charset val="204"/>
    </font>
    <font>
      <sz val="9"/>
      <name val="Arial"/>
      <family val="2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color theme="1"/>
      <name val="Times New Roman"/>
      <family val="1"/>
    </font>
    <font>
      <b/>
      <i/>
      <sz val="10"/>
      <color theme="1"/>
      <name val="Times New Roman"/>
      <family val="1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</font>
    <font>
      <sz val="10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3">
    <xf numFmtId="0" fontId="0" fillId="0" borderId="0" xfId="0"/>
    <xf numFmtId="0" fontId="1" fillId="0" borderId="2" xfId="0" applyFont="1" applyBorder="1"/>
    <xf numFmtId="0" fontId="2" fillId="0" borderId="0" xfId="0" applyFont="1"/>
    <xf numFmtId="0" fontId="4" fillId="0" borderId="2" xfId="0" applyNumberFormat="1" applyFont="1" applyBorder="1" applyAlignment="1">
      <alignment horizontal="center"/>
    </xf>
    <xf numFmtId="0" fontId="4" fillId="0" borderId="2" xfId="0" applyNumberFormat="1" applyFont="1" applyBorder="1" applyAlignment="1"/>
    <xf numFmtId="0" fontId="4" fillId="0" borderId="3" xfId="0" applyNumberFormat="1" applyFont="1" applyBorder="1" applyAlignment="1">
      <alignment vertical="center" wrapText="1"/>
    </xf>
    <xf numFmtId="0" fontId="5" fillId="0" borderId="3" xfId="0" applyNumberFormat="1" applyFont="1" applyBorder="1" applyAlignment="1">
      <alignment vertical="center" wrapText="1"/>
    </xf>
    <xf numFmtId="0" fontId="6" fillId="0" borderId="0" xfId="0" applyFont="1"/>
    <xf numFmtId="165" fontId="8" fillId="2" borderId="5" xfId="0" applyNumberFormat="1" applyFont="1" applyFill="1" applyBorder="1" applyAlignment="1">
      <alignment horizontal="center" vertical="center" wrapText="1"/>
    </xf>
    <xf numFmtId="4" fontId="9" fillId="2" borderId="5" xfId="0" applyNumberFormat="1" applyFont="1" applyFill="1" applyBorder="1" applyAlignment="1">
      <alignment horizontal="center" vertical="center" wrapText="1"/>
    </xf>
    <xf numFmtId="4" fontId="9" fillId="2" borderId="5" xfId="0" applyNumberFormat="1" applyFont="1" applyFill="1" applyBorder="1" applyAlignment="1">
      <alignment horizontal="center" vertical="center"/>
    </xf>
    <xf numFmtId="165" fontId="9" fillId="2" borderId="5" xfId="0" applyNumberFormat="1" applyFont="1" applyFill="1" applyBorder="1" applyAlignment="1">
      <alignment horizontal="center" vertical="center" wrapText="1"/>
    </xf>
    <xf numFmtId="4" fontId="8" fillId="2" borderId="6" xfId="0" applyNumberFormat="1" applyFont="1" applyFill="1" applyBorder="1" applyAlignment="1">
      <alignment horizontal="center" vertical="center" wrapText="1"/>
    </xf>
    <xf numFmtId="4" fontId="9" fillId="2" borderId="6" xfId="0" applyNumberFormat="1" applyFont="1" applyFill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/>
    <xf numFmtId="0" fontId="10" fillId="0" borderId="5" xfId="0" applyFont="1" applyFill="1" applyBorder="1" applyAlignment="1">
      <alignment horizontal="center" vertical="center"/>
    </xf>
    <xf numFmtId="0" fontId="15" fillId="0" borderId="2" xfId="0" applyNumberFormat="1" applyFont="1" applyBorder="1" applyAlignment="1">
      <alignment vertical="center" wrapText="1"/>
    </xf>
    <xf numFmtId="0" fontId="16" fillId="0" borderId="2" xfId="0" applyNumberFormat="1" applyFont="1" applyBorder="1" applyAlignment="1">
      <alignment vertical="center" wrapText="1"/>
    </xf>
    <xf numFmtId="0" fontId="4" fillId="2" borderId="3" xfId="0" applyNumberFormat="1" applyFont="1" applyFill="1" applyBorder="1" applyAlignment="1">
      <alignment vertical="center" wrapText="1"/>
    </xf>
    <xf numFmtId="49" fontId="4" fillId="2" borderId="3" xfId="0" applyNumberFormat="1" applyFont="1" applyFill="1" applyBorder="1" applyAlignment="1">
      <alignment horizontal="center" vertical="center"/>
    </xf>
    <xf numFmtId="0" fontId="2" fillId="2" borderId="0" xfId="0" applyFont="1" applyFill="1"/>
    <xf numFmtId="0" fontId="1" fillId="0" borderId="2" xfId="0" applyFont="1" applyBorder="1" applyAlignment="1">
      <alignment horizontal="right"/>
    </xf>
    <xf numFmtId="164" fontId="1" fillId="3" borderId="1" xfId="0" applyNumberFormat="1" applyFont="1" applyFill="1" applyBorder="1" applyAlignment="1">
      <alignment horizontal="center" vertical="center" wrapText="1"/>
    </xf>
    <xf numFmtId="3" fontId="10" fillId="0" borderId="5" xfId="0" applyNumberFormat="1" applyFont="1" applyBorder="1" applyAlignment="1">
      <alignment horizontal="center" vertical="center" wrapText="1"/>
    </xf>
    <xf numFmtId="165" fontId="10" fillId="0" borderId="5" xfId="0" applyNumberFormat="1" applyFont="1" applyFill="1" applyBorder="1" applyAlignment="1">
      <alignment horizontal="center" vertical="center" wrapText="1"/>
    </xf>
    <xf numFmtId="165" fontId="9" fillId="2" borderId="11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3" fillId="0" borderId="3" xfId="0" applyNumberFormat="1" applyFont="1" applyBorder="1" applyAlignment="1">
      <alignment horizontal="center" vertical="center"/>
    </xf>
    <xf numFmtId="0" fontId="4" fillId="0" borderId="3" xfId="0" applyNumberFormat="1" applyFont="1" applyBorder="1" applyAlignment="1">
      <alignment horizontal="center" vertical="center" wrapText="1"/>
    </xf>
    <xf numFmtId="0" fontId="10" fillId="0" borderId="11" xfId="0" applyNumberFormat="1" applyFont="1" applyFill="1" applyBorder="1" applyAlignment="1">
      <alignment vertical="center" wrapText="1"/>
    </xf>
    <xf numFmtId="168" fontId="3" fillId="0" borderId="4" xfId="0" applyNumberFormat="1" applyFont="1" applyBorder="1" applyAlignment="1">
      <alignment horizontal="center" vertical="center" wrapText="1"/>
    </xf>
    <xf numFmtId="168" fontId="1" fillId="0" borderId="4" xfId="0" applyNumberFormat="1" applyFont="1" applyBorder="1" applyAlignment="1">
      <alignment horizontal="center" vertical="center" wrapText="1"/>
    </xf>
    <xf numFmtId="168" fontId="12" fillId="0" borderId="4" xfId="0" applyNumberFormat="1" applyFont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/>
    </xf>
    <xf numFmtId="4" fontId="10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18" fillId="0" borderId="5" xfId="0" applyNumberFormat="1" applyFont="1" applyBorder="1" applyAlignment="1">
      <alignment horizontal="center" vertical="center" wrapText="1"/>
    </xf>
    <xf numFmtId="49" fontId="19" fillId="0" borderId="5" xfId="0" applyNumberFormat="1" applyFont="1" applyBorder="1" applyAlignment="1">
      <alignment horizontal="center"/>
    </xf>
    <xf numFmtId="49" fontId="4" fillId="0" borderId="14" xfId="0" applyNumberFormat="1" applyFont="1" applyBorder="1" applyAlignment="1">
      <alignment horizontal="center" vertical="center" wrapText="1"/>
    </xf>
    <xf numFmtId="49" fontId="18" fillId="2" borderId="14" xfId="0" applyNumberFormat="1" applyFont="1" applyFill="1" applyBorder="1" applyAlignment="1">
      <alignment horizontal="center" vertical="center" wrapText="1"/>
    </xf>
    <xf numFmtId="170" fontId="2" fillId="0" borderId="5" xfId="0" applyNumberFormat="1" applyFont="1" applyBorder="1"/>
    <xf numFmtId="4" fontId="20" fillId="2" borderId="0" xfId="0" applyNumberFormat="1" applyFont="1" applyFill="1"/>
    <xf numFmtId="4" fontId="20" fillId="2" borderId="15" xfId="0" applyNumberFormat="1" applyFont="1" applyFill="1" applyBorder="1"/>
    <xf numFmtId="0" fontId="2" fillId="0" borderId="16" xfId="0" applyFont="1" applyBorder="1" applyAlignment="1">
      <alignment horizontal="center"/>
    </xf>
    <xf numFmtId="4" fontId="21" fillId="4" borderId="5" xfId="0" applyNumberFormat="1" applyFont="1" applyFill="1" applyBorder="1" applyAlignment="1">
      <alignment vertical="top" wrapText="1"/>
    </xf>
    <xf numFmtId="165" fontId="22" fillId="2" borderId="2" xfId="0" applyNumberFormat="1" applyFont="1" applyFill="1" applyBorder="1" applyAlignment="1">
      <alignment horizontal="center" vertical="center" wrapText="1"/>
    </xf>
    <xf numFmtId="4" fontId="22" fillId="2" borderId="2" xfId="0" applyNumberFormat="1" applyFont="1" applyFill="1" applyBorder="1" applyAlignment="1">
      <alignment horizontal="center" vertical="center"/>
    </xf>
    <xf numFmtId="4" fontId="24" fillId="2" borderId="2" xfId="0" applyNumberFormat="1" applyFont="1" applyFill="1" applyBorder="1" applyAlignment="1">
      <alignment horizontal="center" vertical="center"/>
    </xf>
    <xf numFmtId="171" fontId="24" fillId="2" borderId="2" xfId="0" applyNumberFormat="1" applyFont="1" applyFill="1" applyBorder="1" applyAlignment="1">
      <alignment horizontal="center" vertical="center"/>
    </xf>
    <xf numFmtId="4" fontId="21" fillId="4" borderId="5" xfId="0" applyNumberFormat="1" applyFont="1" applyFill="1" applyBorder="1" applyAlignment="1">
      <alignment horizontal="right" vertical="top" wrapText="1"/>
    </xf>
    <xf numFmtId="4" fontId="21" fillId="4" borderId="5" xfId="0" applyNumberFormat="1" applyFont="1" applyFill="1" applyBorder="1" applyAlignment="1">
      <alignment horizontal="center" vertical="top" wrapText="1"/>
    </xf>
    <xf numFmtId="49" fontId="21" fillId="4" borderId="5" xfId="0" applyNumberFormat="1" applyFont="1" applyFill="1" applyBorder="1" applyAlignment="1">
      <alignment horizontal="center" vertical="top" wrapText="1"/>
    </xf>
    <xf numFmtId="4" fontId="23" fillId="2" borderId="5" xfId="0" applyNumberFormat="1" applyFont="1" applyFill="1" applyBorder="1" applyAlignment="1">
      <alignment horizontal="center" vertical="center"/>
    </xf>
    <xf numFmtId="49" fontId="18" fillId="0" borderId="22" xfId="0" applyNumberFormat="1" applyFont="1" applyBorder="1" applyAlignment="1">
      <alignment horizontal="center" vertical="center" wrapText="1"/>
    </xf>
    <xf numFmtId="168" fontId="1" fillId="6" borderId="5" xfId="0" applyNumberFormat="1" applyFont="1" applyFill="1" applyBorder="1" applyAlignment="1">
      <alignment horizontal="center" vertical="center" wrapText="1"/>
    </xf>
    <xf numFmtId="164" fontId="1" fillId="6" borderId="1" xfId="0" applyNumberFormat="1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4" fontId="9" fillId="6" borderId="5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right"/>
    </xf>
    <xf numFmtId="4" fontId="1" fillId="0" borderId="1" xfId="0" applyNumberFormat="1" applyFont="1" applyFill="1" applyBorder="1" applyAlignment="1">
      <alignment horizontal="center" vertical="center" wrapText="1"/>
    </xf>
    <xf numFmtId="165" fontId="2" fillId="0" borderId="5" xfId="0" applyNumberFormat="1" applyFont="1" applyBorder="1"/>
    <xf numFmtId="165" fontId="21" fillId="4" borderId="5" xfId="0" applyNumberFormat="1" applyFont="1" applyFill="1" applyBorder="1" applyAlignment="1">
      <alignment horizontal="center" vertical="top" wrapText="1"/>
    </xf>
    <xf numFmtId="170" fontId="2" fillId="0" borderId="5" xfId="0" applyNumberFormat="1" applyFont="1" applyBorder="1" applyAlignment="1">
      <alignment horizontal="center"/>
    </xf>
    <xf numFmtId="165" fontId="2" fillId="0" borderId="5" xfId="0" applyNumberFormat="1" applyFont="1" applyBorder="1" applyAlignment="1">
      <alignment horizontal="center"/>
    </xf>
    <xf numFmtId="171" fontId="21" fillId="4" borderId="5" xfId="0" applyNumberFormat="1" applyFont="1" applyFill="1" applyBorder="1" applyAlignment="1">
      <alignment horizontal="center" vertical="top" wrapText="1"/>
    </xf>
    <xf numFmtId="165" fontId="1" fillId="6" borderId="5" xfId="0" applyNumberFormat="1" applyFont="1" applyFill="1" applyBorder="1" applyAlignment="1">
      <alignment horizontal="center" vertical="center" wrapText="1"/>
    </xf>
    <xf numFmtId="169" fontId="1" fillId="0" borderId="1" xfId="0" applyNumberFormat="1" applyFont="1" applyBorder="1" applyAlignment="1">
      <alignment horizontal="center" vertical="center"/>
    </xf>
    <xf numFmtId="167" fontId="11" fillId="0" borderId="5" xfId="0" applyNumberFormat="1" applyFont="1" applyBorder="1" applyAlignment="1">
      <alignment horizontal="center" vertical="top" wrapText="1"/>
    </xf>
    <xf numFmtId="171" fontId="2" fillId="0" borderId="5" xfId="0" applyNumberFormat="1" applyFont="1" applyBorder="1" applyAlignment="1">
      <alignment horizontal="center" vertical="top"/>
    </xf>
    <xf numFmtId="165" fontId="2" fillId="0" borderId="5" xfId="0" applyNumberFormat="1" applyFont="1" applyBorder="1" applyAlignment="1">
      <alignment horizontal="center" vertical="top"/>
    </xf>
    <xf numFmtId="165" fontId="23" fillId="5" borderId="5" xfId="0" applyNumberFormat="1" applyFont="1" applyFill="1" applyBorder="1" applyAlignment="1">
      <alignment horizontal="center" vertical="top"/>
    </xf>
    <xf numFmtId="167" fontId="14" fillId="0" borderId="5" xfId="0" applyNumberFormat="1" applyFont="1" applyBorder="1" applyAlignment="1">
      <alignment horizontal="center" vertical="top" wrapText="1"/>
    </xf>
    <xf numFmtId="0" fontId="16" fillId="6" borderId="5" xfId="0" applyNumberFormat="1" applyFont="1" applyFill="1" applyBorder="1" applyAlignment="1">
      <alignment horizontal="center" vertical="top" wrapText="1"/>
    </xf>
    <xf numFmtId="170" fontId="2" fillId="0" borderId="5" xfId="0" applyNumberFormat="1" applyFont="1" applyBorder="1" applyAlignment="1">
      <alignment horizontal="center" vertical="top"/>
    </xf>
    <xf numFmtId="0" fontId="1" fillId="0" borderId="15" xfId="0" applyNumberFormat="1" applyFont="1" applyBorder="1" applyAlignment="1">
      <alignment horizontal="center" vertical="top" wrapText="1"/>
    </xf>
    <xf numFmtId="167" fontId="11" fillId="0" borderId="5" xfId="0" applyNumberFormat="1" applyFont="1" applyBorder="1" applyAlignment="1">
      <alignment horizontal="left" vertical="top" wrapText="1"/>
    </xf>
    <xf numFmtId="0" fontId="1" fillId="0" borderId="9" xfId="0" applyNumberFormat="1" applyFont="1" applyBorder="1" applyAlignment="1">
      <alignment vertical="top" wrapText="1"/>
    </xf>
    <xf numFmtId="4" fontId="23" fillId="5" borderId="5" xfId="0" applyNumberFormat="1" applyFont="1" applyFill="1" applyBorder="1" applyAlignment="1">
      <alignment horizontal="center" vertical="top"/>
    </xf>
    <xf numFmtId="4" fontId="21" fillId="4" borderId="5" xfId="0" applyNumberFormat="1" applyFont="1" applyFill="1" applyBorder="1" applyAlignment="1">
      <alignment horizontal="center" vertical="center" wrapText="1"/>
    </xf>
    <xf numFmtId="165" fontId="21" fillId="4" borderId="5" xfId="0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170" fontId="11" fillId="0" borderId="5" xfId="0" applyNumberFormat="1" applyFont="1" applyBorder="1" applyAlignment="1">
      <alignment horizontal="center" vertical="center"/>
    </xf>
    <xf numFmtId="165" fontId="11" fillId="0" borderId="5" xfId="0" applyNumberFormat="1" applyFont="1" applyBorder="1" applyAlignment="1">
      <alignment horizontal="center" vertical="center"/>
    </xf>
    <xf numFmtId="165" fontId="10" fillId="6" borderId="5" xfId="0" applyNumberFormat="1" applyFont="1" applyFill="1" applyBorder="1" applyAlignment="1">
      <alignment horizontal="center" vertical="center" wrapText="1"/>
    </xf>
    <xf numFmtId="165" fontId="9" fillId="6" borderId="5" xfId="0" applyNumberFormat="1" applyFont="1" applyFill="1" applyBorder="1" applyAlignment="1">
      <alignment horizontal="center" vertical="center" wrapText="1"/>
    </xf>
    <xf numFmtId="170" fontId="11" fillId="2" borderId="5" xfId="0" applyNumberFormat="1" applyFont="1" applyFill="1" applyBorder="1" applyAlignment="1">
      <alignment horizontal="center" vertical="center"/>
    </xf>
    <xf numFmtId="165" fontId="11" fillId="2" borderId="5" xfId="0" applyNumberFormat="1" applyFont="1" applyFill="1" applyBorder="1" applyAlignment="1">
      <alignment horizontal="center" vertical="center"/>
    </xf>
    <xf numFmtId="165" fontId="26" fillId="0" borderId="5" xfId="0" applyNumberFormat="1" applyFont="1" applyFill="1" applyBorder="1" applyAlignment="1">
      <alignment horizontal="center" vertical="center" wrapText="1"/>
    </xf>
    <xf numFmtId="168" fontId="12" fillId="6" borderId="5" xfId="0" applyNumberFormat="1" applyFont="1" applyFill="1" applyBorder="1" applyAlignment="1">
      <alignment horizontal="center" vertical="center" wrapText="1"/>
    </xf>
    <xf numFmtId="170" fontId="27" fillId="0" borderId="5" xfId="0" applyNumberFormat="1" applyFont="1" applyBorder="1" applyAlignment="1">
      <alignment horizontal="center" vertical="center"/>
    </xf>
    <xf numFmtId="165" fontId="27" fillId="0" borderId="5" xfId="0" applyNumberFormat="1" applyFont="1" applyBorder="1" applyAlignment="1">
      <alignment horizontal="center" vertical="center"/>
    </xf>
    <xf numFmtId="168" fontId="10" fillId="6" borderId="5" xfId="0" applyNumberFormat="1" applyFont="1" applyFill="1" applyBorder="1" applyAlignment="1">
      <alignment horizontal="center" vertical="center" wrapText="1"/>
    </xf>
    <xf numFmtId="165" fontId="10" fillId="0" borderId="5" xfId="0" applyNumberFormat="1" applyFont="1" applyBorder="1" applyAlignment="1">
      <alignment horizontal="center" vertical="center" wrapText="1"/>
    </xf>
    <xf numFmtId="4" fontId="10" fillId="6" borderId="5" xfId="0" applyNumberFormat="1" applyFont="1" applyFill="1" applyBorder="1" applyAlignment="1">
      <alignment horizontal="center" vertical="center"/>
    </xf>
    <xf numFmtId="4" fontId="10" fillId="6" borderId="5" xfId="0" applyNumberFormat="1" applyFont="1" applyFill="1" applyBorder="1" applyAlignment="1">
      <alignment horizontal="center" vertical="center" wrapText="1"/>
    </xf>
    <xf numFmtId="0" fontId="29" fillId="0" borderId="0" xfId="0" applyFont="1"/>
    <xf numFmtId="0" fontId="30" fillId="0" borderId="2" xfId="0" applyFont="1" applyBorder="1"/>
    <xf numFmtId="4" fontId="30" fillId="0" borderId="2" xfId="0" applyNumberFormat="1" applyFont="1" applyBorder="1"/>
    <xf numFmtId="0" fontId="31" fillId="2" borderId="3" xfId="0" applyNumberFormat="1" applyFont="1" applyFill="1" applyBorder="1" applyAlignment="1">
      <alignment vertical="center" wrapText="1"/>
    </xf>
    <xf numFmtId="4" fontId="23" fillId="4" borderId="5" xfId="0" applyNumberFormat="1" applyFont="1" applyFill="1" applyBorder="1" applyAlignment="1">
      <alignment horizontal="center" vertical="top" wrapText="1"/>
    </xf>
    <xf numFmtId="4" fontId="23" fillId="4" borderId="5" xfId="0" applyNumberFormat="1" applyFont="1" applyFill="1" applyBorder="1" applyAlignment="1">
      <alignment vertical="top" wrapText="1"/>
    </xf>
    <xf numFmtId="165" fontId="23" fillId="4" borderId="5" xfId="0" applyNumberFormat="1" applyFont="1" applyFill="1" applyBorder="1" applyAlignment="1">
      <alignment horizontal="center" vertical="top" wrapText="1"/>
    </xf>
    <xf numFmtId="0" fontId="32" fillId="2" borderId="5" xfId="0" applyFont="1" applyFill="1" applyBorder="1" applyAlignment="1">
      <alignment vertical="center"/>
    </xf>
    <xf numFmtId="0" fontId="32" fillId="2" borderId="5" xfId="0" applyNumberFormat="1" applyFont="1" applyFill="1" applyBorder="1" applyAlignment="1">
      <alignment vertical="center" wrapText="1"/>
    </xf>
    <xf numFmtId="4" fontId="32" fillId="2" borderId="5" xfId="0" applyNumberFormat="1" applyFont="1" applyFill="1" applyBorder="1" applyAlignment="1">
      <alignment horizontal="center" vertical="center" wrapText="1"/>
    </xf>
    <xf numFmtId="4" fontId="32" fillId="2" borderId="5" xfId="0" applyNumberFormat="1" applyFont="1" applyFill="1" applyBorder="1" applyAlignment="1">
      <alignment horizontal="center" vertical="center"/>
    </xf>
    <xf numFmtId="165" fontId="33" fillId="2" borderId="11" xfId="0" applyNumberFormat="1" applyFont="1" applyFill="1" applyBorder="1" applyAlignment="1">
      <alignment horizontal="center" vertical="center" wrapText="1"/>
    </xf>
    <xf numFmtId="166" fontId="32" fillId="2" borderId="5" xfId="0" applyNumberFormat="1" applyFont="1" applyFill="1" applyBorder="1" applyAlignment="1">
      <alignment horizontal="center" vertical="center"/>
    </xf>
    <xf numFmtId="165" fontId="32" fillId="2" borderId="11" xfId="0" applyNumberFormat="1" applyFont="1" applyFill="1" applyBorder="1" applyAlignment="1">
      <alignment horizontal="center" vertical="center" wrapText="1"/>
    </xf>
    <xf numFmtId="3" fontId="32" fillId="2" borderId="11" xfId="0" applyNumberFormat="1" applyFont="1" applyFill="1" applyBorder="1" applyAlignment="1">
      <alignment horizontal="center" vertical="center" wrapText="1"/>
    </xf>
    <xf numFmtId="49" fontId="23" fillId="4" borderId="5" xfId="0" applyNumberFormat="1" applyFont="1" applyFill="1" applyBorder="1" applyAlignment="1">
      <alignment horizontal="center" vertical="top" wrapText="1"/>
    </xf>
    <xf numFmtId="166" fontId="32" fillId="2" borderId="5" xfId="0" applyNumberFormat="1" applyFont="1" applyFill="1" applyBorder="1" applyAlignment="1">
      <alignment vertical="center"/>
    </xf>
    <xf numFmtId="0" fontId="32" fillId="2" borderId="5" xfId="0" applyFont="1" applyFill="1" applyBorder="1" applyAlignment="1">
      <alignment horizontal="center" vertical="center"/>
    </xf>
    <xf numFmtId="166" fontId="32" fillId="2" borderId="6" xfId="0" applyNumberFormat="1" applyFont="1" applyFill="1" applyBorder="1" applyAlignment="1">
      <alignment horizontal="center" vertical="center"/>
    </xf>
    <xf numFmtId="0" fontId="32" fillId="2" borderId="6" xfId="0" applyNumberFormat="1" applyFont="1" applyFill="1" applyBorder="1" applyAlignment="1">
      <alignment vertical="center" wrapText="1"/>
    </xf>
    <xf numFmtId="4" fontId="32" fillId="2" borderId="6" xfId="0" applyNumberFormat="1" applyFont="1" applyFill="1" applyBorder="1" applyAlignment="1">
      <alignment horizontal="center" vertical="center" wrapText="1"/>
    </xf>
    <xf numFmtId="4" fontId="32" fillId="2" borderId="6" xfId="0" applyNumberFormat="1" applyFont="1" applyFill="1" applyBorder="1" applyAlignment="1">
      <alignment horizontal="center" vertical="center"/>
    </xf>
    <xf numFmtId="166" fontId="33" fillId="2" borderId="6" xfId="0" applyNumberFormat="1" applyFont="1" applyFill="1" applyBorder="1" applyAlignment="1">
      <alignment horizontal="center" vertical="center"/>
    </xf>
    <xf numFmtId="0" fontId="33" fillId="2" borderId="6" xfId="0" applyNumberFormat="1" applyFont="1" applyFill="1" applyBorder="1" applyAlignment="1">
      <alignment vertical="center" wrapText="1"/>
    </xf>
    <xf numFmtId="4" fontId="33" fillId="2" borderId="6" xfId="0" applyNumberFormat="1" applyFont="1" applyFill="1" applyBorder="1" applyAlignment="1">
      <alignment horizontal="center" vertical="center" wrapText="1"/>
    </xf>
    <xf numFmtId="49" fontId="23" fillId="4" borderId="5" xfId="0" applyNumberFormat="1" applyFont="1" applyFill="1" applyBorder="1" applyAlignment="1">
      <alignment horizontal="left" vertical="top" wrapText="1"/>
    </xf>
    <xf numFmtId="0" fontId="32" fillId="2" borderId="6" xfId="0" applyFont="1" applyFill="1" applyBorder="1" applyAlignment="1">
      <alignment horizontal="center" vertical="center"/>
    </xf>
    <xf numFmtId="0" fontId="34" fillId="0" borderId="1" xfId="0" applyFont="1" applyBorder="1" applyAlignment="1">
      <alignment horizontal="center"/>
    </xf>
    <xf numFmtId="165" fontId="23" fillId="4" borderId="5" xfId="0" applyNumberFormat="1" applyFont="1" applyFill="1" applyBorder="1" applyAlignment="1">
      <alignment vertical="top" wrapText="1"/>
    </xf>
    <xf numFmtId="4" fontId="23" fillId="4" borderId="5" xfId="0" applyNumberFormat="1" applyFont="1" applyFill="1" applyBorder="1" applyAlignment="1">
      <alignment horizontal="center" vertical="center"/>
    </xf>
    <xf numFmtId="0" fontId="34" fillId="0" borderId="2" xfId="0" applyFont="1" applyBorder="1" applyAlignment="1">
      <alignment horizontal="center"/>
    </xf>
    <xf numFmtId="0" fontId="35" fillId="2" borderId="5" xfId="0" applyFont="1" applyFill="1" applyBorder="1" applyAlignment="1">
      <alignment vertical="center"/>
    </xf>
    <xf numFmtId="167" fontId="36" fillId="0" borderId="5" xfId="0" applyNumberFormat="1" applyFont="1" applyBorder="1" applyAlignment="1">
      <alignment horizontal="left" vertical="top" wrapText="1"/>
    </xf>
    <xf numFmtId="167" fontId="36" fillId="0" borderId="5" xfId="0" applyNumberFormat="1" applyFont="1" applyBorder="1" applyAlignment="1">
      <alignment horizontal="left" wrapText="1"/>
    </xf>
    <xf numFmtId="167" fontId="36" fillId="0" borderId="5" xfId="0" applyNumberFormat="1" applyFont="1" applyBorder="1" applyAlignment="1">
      <alignment horizontal="center" vertical="top" wrapText="1"/>
    </xf>
    <xf numFmtId="167" fontId="32" fillId="0" borderId="5" xfId="0" applyNumberFormat="1" applyFont="1" applyBorder="1" applyAlignment="1">
      <alignment horizontal="center" vertical="top" wrapText="1"/>
    </xf>
    <xf numFmtId="172" fontId="1" fillId="6" borderId="5" xfId="0" applyNumberFormat="1" applyFont="1" applyFill="1" applyBorder="1" applyAlignment="1">
      <alignment horizontal="center" vertical="center" wrapText="1"/>
    </xf>
    <xf numFmtId="0" fontId="25" fillId="0" borderId="2" xfId="0" applyFont="1" applyBorder="1" applyAlignment="1">
      <alignment horizontal="center" wrapText="1"/>
    </xf>
    <xf numFmtId="0" fontId="7" fillId="0" borderId="2" xfId="0" applyNumberFormat="1" applyFont="1" applyBorder="1" applyAlignment="1">
      <alignment horizontal="center" wrapText="1"/>
    </xf>
    <xf numFmtId="0" fontId="3" fillId="0" borderId="18" xfId="0" applyNumberFormat="1" applyFont="1" applyBorder="1" applyAlignment="1">
      <alignment horizontal="center" vertical="center"/>
    </xf>
    <xf numFmtId="0" fontId="3" fillId="0" borderId="19" xfId="0" applyNumberFormat="1" applyFont="1" applyBorder="1" applyAlignment="1">
      <alignment horizontal="center" vertical="center"/>
    </xf>
    <xf numFmtId="0" fontId="3" fillId="0" borderId="14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 wrapText="1"/>
    </xf>
    <xf numFmtId="4" fontId="3" fillId="0" borderId="10" xfId="0" applyNumberFormat="1" applyFont="1" applyBorder="1" applyAlignment="1">
      <alignment horizontal="center" vertical="center" wrapText="1"/>
    </xf>
    <xf numFmtId="4" fontId="13" fillId="0" borderId="6" xfId="0" applyNumberFormat="1" applyFont="1" applyBorder="1" applyAlignment="1">
      <alignment horizontal="center" vertical="center" wrapText="1"/>
    </xf>
    <xf numFmtId="4" fontId="13" fillId="0" borderId="20" xfId="0" applyNumberFormat="1" applyFont="1" applyBorder="1" applyAlignment="1">
      <alignment horizontal="center" vertical="center" wrapText="1"/>
    </xf>
    <xf numFmtId="4" fontId="13" fillId="0" borderId="17" xfId="0" applyNumberFormat="1" applyFont="1" applyBorder="1" applyAlignment="1">
      <alignment horizontal="center" vertical="center" wrapText="1"/>
    </xf>
    <xf numFmtId="165" fontId="13" fillId="0" borderId="5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3" fillId="0" borderId="18" xfId="0" applyNumberFormat="1" applyFont="1" applyBorder="1" applyAlignment="1">
      <alignment horizontal="center" vertical="center" wrapText="1"/>
    </xf>
    <xf numFmtId="0" fontId="3" fillId="0" borderId="14" xfId="0" applyNumberFormat="1" applyFont="1" applyBorder="1" applyAlignment="1">
      <alignment horizontal="center" vertical="center" wrapText="1"/>
    </xf>
    <xf numFmtId="4" fontId="3" fillId="0" borderId="18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3" fontId="17" fillId="2" borderId="18" xfId="0" applyNumberFormat="1" applyFont="1" applyFill="1" applyBorder="1" applyAlignment="1">
      <alignment horizontal="center" vertical="center" wrapText="1"/>
    </xf>
    <xf numFmtId="3" fontId="17" fillId="2" borderId="14" xfId="0" applyNumberFormat="1" applyFont="1" applyFill="1" applyBorder="1" applyAlignment="1">
      <alignment horizontal="center" vertical="center" wrapText="1"/>
    </xf>
    <xf numFmtId="3" fontId="17" fillId="0" borderId="18" xfId="0" applyNumberFormat="1" applyFont="1" applyBorder="1" applyAlignment="1">
      <alignment horizontal="center" vertical="center" wrapText="1"/>
    </xf>
    <xf numFmtId="3" fontId="17" fillId="0" borderId="14" xfId="0" applyNumberFormat="1" applyFont="1" applyBorder="1" applyAlignment="1">
      <alignment horizontal="center" vertical="center" wrapText="1"/>
    </xf>
    <xf numFmtId="165" fontId="10" fillId="0" borderId="5" xfId="0" applyNumberFormat="1" applyFont="1" applyBorder="1" applyAlignment="1">
      <alignment horizontal="center" vertical="center" wrapText="1"/>
    </xf>
    <xf numFmtId="4" fontId="28" fillId="2" borderId="21" xfId="0" applyNumberFormat="1" applyFont="1" applyFill="1" applyBorder="1" applyAlignment="1">
      <alignment horizontal="center" vertical="center" wrapText="1"/>
    </xf>
    <xf numFmtId="4" fontId="28" fillId="2" borderId="15" xfId="0" applyNumberFormat="1" applyFont="1" applyFill="1" applyBorder="1" applyAlignment="1">
      <alignment horizontal="center" vertical="center" wrapText="1"/>
    </xf>
    <xf numFmtId="4" fontId="28" fillId="2" borderId="17" xfId="0" applyNumberFormat="1" applyFont="1" applyFill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34" fillId="0" borderId="7" xfId="0" applyFont="1" applyBorder="1" applyAlignment="1">
      <alignment horizontal="center"/>
    </xf>
    <xf numFmtId="0" fontId="34" fillId="0" borderId="8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1"/>
  <sheetViews>
    <sheetView tabSelected="1" view="pageBreakPreview" topLeftCell="A206" zoomScaleNormal="100" zoomScaleSheetLayoutView="100" workbookViewId="0">
      <selection activeCell="K199" sqref="K199"/>
    </sheetView>
  </sheetViews>
  <sheetFormatPr defaultRowHeight="15" x14ac:dyDescent="0.25"/>
  <cols>
    <col min="1" max="1" width="25.42578125" style="2" customWidth="1"/>
    <col min="2" max="2" width="58.85546875" style="2" customWidth="1"/>
    <col min="3" max="3" width="12.42578125" style="2" hidden="1" customWidth="1"/>
    <col min="4" max="4" width="19.140625" style="2" customWidth="1"/>
    <col min="5" max="5" width="18.42578125" style="2" customWidth="1"/>
    <col min="6" max="8" width="16.7109375" style="2" customWidth="1"/>
    <col min="9" max="9" width="12.7109375" style="2" customWidth="1"/>
    <col min="10" max="10" width="15.42578125" style="2" bestFit="1" customWidth="1"/>
    <col min="11" max="11" width="12.5703125" style="2" customWidth="1"/>
    <col min="12" max="13" width="16.7109375" style="2" hidden="1" customWidth="1"/>
    <col min="14" max="16384" width="9.140625" style="2"/>
  </cols>
  <sheetData>
    <row r="1" spans="1:13" x14ac:dyDescent="0.25">
      <c r="A1" s="1"/>
      <c r="B1" s="1"/>
      <c r="C1" s="1"/>
      <c r="D1" s="1"/>
      <c r="F1" s="24"/>
      <c r="G1" s="24"/>
      <c r="L1" s="24"/>
      <c r="M1" s="24"/>
    </row>
    <row r="2" spans="1:13" ht="37.5" customHeight="1" x14ac:dyDescent="0.3">
      <c r="A2" s="143" t="s">
        <v>379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</row>
    <row r="3" spans="1:13" ht="8.25" customHeight="1" x14ac:dyDescent="0.25">
      <c r="A3" s="144"/>
      <c r="B3" s="144"/>
      <c r="C3" s="144"/>
      <c r="D3" s="144"/>
      <c r="E3" s="144"/>
      <c r="F3" s="144"/>
      <c r="G3" s="144"/>
      <c r="H3" s="144"/>
      <c r="I3" s="144"/>
      <c r="J3" s="144"/>
      <c r="K3" s="144"/>
    </row>
    <row r="4" spans="1:13" x14ac:dyDescent="0.25">
      <c r="A4" s="3"/>
      <c r="B4" s="4"/>
      <c r="C4" s="4"/>
      <c r="D4" s="4"/>
      <c r="E4" s="4"/>
      <c r="F4" s="3"/>
      <c r="G4" s="3"/>
      <c r="K4" s="3" t="s">
        <v>0</v>
      </c>
      <c r="L4" s="3"/>
      <c r="M4" s="3"/>
    </row>
    <row r="5" spans="1:13" ht="26.25" customHeight="1" x14ac:dyDescent="0.25">
      <c r="A5" s="145" t="s">
        <v>302</v>
      </c>
      <c r="B5" s="145" t="s">
        <v>303</v>
      </c>
      <c r="C5" s="30"/>
      <c r="D5" s="148" t="s">
        <v>380</v>
      </c>
      <c r="E5" s="149"/>
      <c r="F5" s="149"/>
      <c r="G5" s="150" t="s">
        <v>381</v>
      </c>
      <c r="H5" s="153" t="s">
        <v>382</v>
      </c>
      <c r="I5" s="154"/>
      <c r="J5" s="154"/>
      <c r="K5" s="155"/>
      <c r="L5" s="150" t="s">
        <v>398</v>
      </c>
      <c r="M5" s="150" t="s">
        <v>399</v>
      </c>
    </row>
    <row r="6" spans="1:13" ht="76.5" customHeight="1" x14ac:dyDescent="0.25">
      <c r="A6" s="146"/>
      <c r="B6" s="146"/>
      <c r="C6" s="156" t="s">
        <v>312</v>
      </c>
      <c r="D6" s="158" t="s">
        <v>304</v>
      </c>
      <c r="E6" s="160" t="s">
        <v>306</v>
      </c>
      <c r="F6" s="162" t="s">
        <v>305</v>
      </c>
      <c r="G6" s="151"/>
      <c r="H6" s="164" t="s">
        <v>383</v>
      </c>
      <c r="I6" s="164"/>
      <c r="J6" s="164" t="s">
        <v>384</v>
      </c>
      <c r="K6" s="164"/>
      <c r="L6" s="151"/>
      <c r="M6" s="151"/>
    </row>
    <row r="7" spans="1:13" ht="22.5" customHeight="1" x14ac:dyDescent="0.25">
      <c r="A7" s="147"/>
      <c r="B7" s="147"/>
      <c r="C7" s="157"/>
      <c r="D7" s="159"/>
      <c r="E7" s="161"/>
      <c r="F7" s="163"/>
      <c r="G7" s="152"/>
      <c r="H7" s="26" t="s">
        <v>307</v>
      </c>
      <c r="I7" s="27" t="s">
        <v>308</v>
      </c>
      <c r="J7" s="26" t="s">
        <v>307</v>
      </c>
      <c r="K7" s="103" t="s">
        <v>308</v>
      </c>
      <c r="L7" s="152"/>
      <c r="M7" s="152"/>
    </row>
    <row r="8" spans="1:13" ht="15" customHeight="1" x14ac:dyDescent="0.25">
      <c r="A8" s="16">
        <v>1</v>
      </c>
      <c r="B8" s="31">
        <v>2</v>
      </c>
      <c r="C8" s="39">
        <v>277591300</v>
      </c>
      <c r="D8" s="49">
        <v>3</v>
      </c>
      <c r="E8" s="50">
        <v>4</v>
      </c>
      <c r="F8" s="64">
        <v>5</v>
      </c>
      <c r="G8" s="47" t="s">
        <v>313</v>
      </c>
      <c r="H8" s="46" t="s">
        <v>314</v>
      </c>
      <c r="I8" s="48" t="s">
        <v>315</v>
      </c>
      <c r="J8" s="48" t="s">
        <v>316</v>
      </c>
      <c r="K8" s="48" t="s">
        <v>317</v>
      </c>
      <c r="L8" s="47"/>
      <c r="M8" s="47"/>
    </row>
    <row r="9" spans="1:13" ht="24.75" customHeight="1" x14ac:dyDescent="0.25">
      <c r="A9" s="165" t="s">
        <v>261</v>
      </c>
      <c r="B9" s="166"/>
      <c r="C9" s="166"/>
      <c r="D9" s="166"/>
      <c r="E9" s="166"/>
      <c r="F9" s="166"/>
      <c r="G9" s="166"/>
      <c r="H9" s="166"/>
      <c r="I9" s="166"/>
      <c r="J9" s="166"/>
      <c r="K9" s="167"/>
    </row>
    <row r="10" spans="1:13" ht="15" customHeight="1" x14ac:dyDescent="0.25">
      <c r="A10" s="55" t="s">
        <v>170</v>
      </c>
      <c r="B10" s="55" t="s">
        <v>1</v>
      </c>
      <c r="C10" s="89">
        <f>SUM(C11,C15,C20,C25,C31,C37,C48,C50,C54,C58,C59,C34)</f>
        <v>0</v>
      </c>
      <c r="D10" s="89">
        <f>SUM(D11,D15,D20,D25,D31,D37,D48,D50,D54,D58,D59,D34)</f>
        <v>372763216.17000002</v>
      </c>
      <c r="E10" s="89">
        <f>SUM(E11,E15,E20,E25,E31,E37,E48,E50,E54,E58,E59,E34)</f>
        <v>387950800.68000007</v>
      </c>
      <c r="F10" s="90">
        <f>SUM(E10*100/D10)</f>
        <v>104.07432489343951</v>
      </c>
      <c r="G10" s="89">
        <f>SUM(G11,G15,G20,G25,G31,G37,G48,G50,G54,G58,G59,G34)</f>
        <v>395742390</v>
      </c>
      <c r="H10" s="89">
        <f t="shared" ref="H10:H41" si="0">SUM(G10-D10)</f>
        <v>22979173.829999983</v>
      </c>
      <c r="I10" s="90">
        <f t="shared" ref="I10:I33" si="1">SUM(H10/D10*100)</f>
        <v>6.1645497284045989</v>
      </c>
      <c r="J10" s="89">
        <f t="shared" ref="J10:J41" si="2">SUM(G10-E10)</f>
        <v>7791589.3199999332</v>
      </c>
      <c r="K10" s="90">
        <f t="shared" ref="K10:K32" si="3">SUM(J10/E10*100)</f>
        <v>2.0083962467258316</v>
      </c>
      <c r="L10" s="89">
        <f>SUM(L11,L15,L20,L25,L31,L37,L48,L50,L54,L58,L59,L34)</f>
        <v>414641690</v>
      </c>
      <c r="M10" s="89">
        <f>SUM(M11,M15,M20,M25,M31,M37,M48,M50,M54,M58,M59,M34)</f>
        <v>437980890</v>
      </c>
    </row>
    <row r="11" spans="1:13" ht="15" customHeight="1" x14ac:dyDescent="0.25">
      <c r="A11" s="55" t="s">
        <v>171</v>
      </c>
      <c r="B11" s="55" t="s">
        <v>2</v>
      </c>
      <c r="C11" s="89">
        <f>SUM(C12:C14)</f>
        <v>0</v>
      </c>
      <c r="D11" s="89">
        <f>SUM(D12:D14)</f>
        <v>237527000</v>
      </c>
      <c r="E11" s="89">
        <f>SUM(E12:E14)</f>
        <v>249563397.12</v>
      </c>
      <c r="F11" s="90">
        <f t="shared" ref="F11:F89" si="4">SUM(E11*100/D11)</f>
        <v>105.06738060094222</v>
      </c>
      <c r="G11" s="89">
        <f>SUM(G12:G14)</f>
        <v>265143000</v>
      </c>
      <c r="H11" s="89">
        <f t="shared" si="0"/>
        <v>27616000</v>
      </c>
      <c r="I11" s="90">
        <f t="shared" si="1"/>
        <v>11.626467727879357</v>
      </c>
      <c r="J11" s="89">
        <f t="shared" si="2"/>
        <v>15579602.879999995</v>
      </c>
      <c r="K11" s="90">
        <f t="shared" si="3"/>
        <v>6.2427435512543141</v>
      </c>
      <c r="L11" s="89">
        <f>SUM(L12:L14)</f>
        <v>277590300</v>
      </c>
      <c r="M11" s="89">
        <f>SUM(M12:M14)</f>
        <v>293121600</v>
      </c>
    </row>
    <row r="12" spans="1:13" ht="78" customHeight="1" x14ac:dyDescent="0.25">
      <c r="A12" s="14" t="s">
        <v>172</v>
      </c>
      <c r="B12" s="5" t="s">
        <v>3</v>
      </c>
      <c r="C12" s="40"/>
      <c r="D12" s="36">
        <v>222721530</v>
      </c>
      <c r="E12" s="36">
        <f>230152418-3493755.71-4463.17</f>
        <v>226654199.12</v>
      </c>
      <c r="F12" s="34">
        <f t="shared" si="4"/>
        <v>101.76573370342777</v>
      </c>
      <c r="G12" s="65">
        <v>233496000</v>
      </c>
      <c r="H12" s="92">
        <f t="shared" si="0"/>
        <v>10774470</v>
      </c>
      <c r="I12" s="93">
        <f t="shared" si="1"/>
        <v>4.8376418750356107</v>
      </c>
      <c r="J12" s="92">
        <f t="shared" si="2"/>
        <v>6841800.8799999952</v>
      </c>
      <c r="K12" s="93">
        <f t="shared" si="3"/>
        <v>3.0186075998431714</v>
      </c>
      <c r="L12" s="65">
        <v>249293000</v>
      </c>
      <c r="M12" s="65">
        <v>263251000</v>
      </c>
    </row>
    <row r="13" spans="1:13" ht="84.75" customHeight="1" x14ac:dyDescent="0.25">
      <c r="A13" s="14" t="s">
        <v>173</v>
      </c>
      <c r="B13" s="5" t="s">
        <v>4</v>
      </c>
      <c r="C13" s="40"/>
      <c r="D13" s="36">
        <v>14300000</v>
      </c>
      <c r="E13" s="91">
        <v>22109198</v>
      </c>
      <c r="F13" s="34">
        <f t="shared" ref="F13" si="5">SUM(E13*100/D13)</f>
        <v>154.60977622377624</v>
      </c>
      <c r="G13" s="65">
        <v>30739000</v>
      </c>
      <c r="H13" s="92">
        <f t="shared" si="0"/>
        <v>16439000</v>
      </c>
      <c r="I13" s="93">
        <f t="shared" si="1"/>
        <v>114.95804195804196</v>
      </c>
      <c r="J13" s="92">
        <f t="shared" si="2"/>
        <v>8629802</v>
      </c>
      <c r="K13" s="93">
        <f t="shared" si="3"/>
        <v>39.03263248173905</v>
      </c>
      <c r="L13" s="65">
        <v>27346300</v>
      </c>
      <c r="M13" s="65">
        <v>28866600</v>
      </c>
    </row>
    <row r="14" spans="1:13" ht="84.75" customHeight="1" x14ac:dyDescent="0.25">
      <c r="A14" s="14" t="s">
        <v>415</v>
      </c>
      <c r="B14" s="5" t="s">
        <v>416</v>
      </c>
      <c r="C14" s="40"/>
      <c r="D14" s="36">
        <v>505470</v>
      </c>
      <c r="E14" s="91">
        <v>800000</v>
      </c>
      <c r="F14" s="34">
        <f t="shared" si="4"/>
        <v>158.26854214889113</v>
      </c>
      <c r="G14" s="65">
        <v>908000</v>
      </c>
      <c r="H14" s="92">
        <f t="shared" si="0"/>
        <v>402530</v>
      </c>
      <c r="I14" s="93">
        <f t="shared" si="1"/>
        <v>79.634795338991438</v>
      </c>
      <c r="J14" s="92">
        <f t="shared" si="2"/>
        <v>108000</v>
      </c>
      <c r="K14" s="93">
        <f t="shared" si="3"/>
        <v>13.5</v>
      </c>
      <c r="L14" s="65">
        <v>951000</v>
      </c>
      <c r="M14" s="65">
        <v>1004000</v>
      </c>
    </row>
    <row r="15" spans="1:13" ht="27.75" customHeight="1" x14ac:dyDescent="0.25">
      <c r="A15" s="55" t="s">
        <v>174</v>
      </c>
      <c r="B15" s="55" t="s">
        <v>5</v>
      </c>
      <c r="C15" s="89">
        <f>SUM(C16:C19)</f>
        <v>0</v>
      </c>
      <c r="D15" s="89">
        <f>SUM(D16:D19)</f>
        <v>17347000</v>
      </c>
      <c r="E15" s="89">
        <f>SUM(E16:E19)</f>
        <v>18513000</v>
      </c>
      <c r="F15" s="90">
        <f t="shared" si="4"/>
        <v>106.72162333544705</v>
      </c>
      <c r="G15" s="89">
        <f>SUM(G16:G19)</f>
        <v>22363000</v>
      </c>
      <c r="H15" s="89">
        <f t="shared" si="0"/>
        <v>5016000</v>
      </c>
      <c r="I15" s="90">
        <f t="shared" si="1"/>
        <v>28.915662650602407</v>
      </c>
      <c r="J15" s="89">
        <f t="shared" si="2"/>
        <v>3850000</v>
      </c>
      <c r="K15" s="90">
        <f t="shared" si="3"/>
        <v>20.796197266785502</v>
      </c>
      <c r="L15" s="89">
        <f>SUM(L16:L19)</f>
        <v>24378000</v>
      </c>
      <c r="M15" s="89">
        <f>SUM(M16:M19)</f>
        <v>25799000</v>
      </c>
    </row>
    <row r="16" spans="1:13" ht="68.25" customHeight="1" x14ac:dyDescent="0.25">
      <c r="A16" s="14" t="s">
        <v>175</v>
      </c>
      <c r="B16" s="5" t="s">
        <v>6</v>
      </c>
      <c r="C16" s="40"/>
      <c r="D16" s="37">
        <v>7843000</v>
      </c>
      <c r="E16" s="37">
        <v>9000000</v>
      </c>
      <c r="F16" s="34">
        <f t="shared" si="4"/>
        <v>114.75200816014281</v>
      </c>
      <c r="G16" s="65">
        <v>10783000</v>
      </c>
      <c r="H16" s="92">
        <f t="shared" si="0"/>
        <v>2940000</v>
      </c>
      <c r="I16" s="93">
        <f t="shared" si="1"/>
        <v>37.485655998979986</v>
      </c>
      <c r="J16" s="92">
        <f t="shared" si="2"/>
        <v>1783000</v>
      </c>
      <c r="K16" s="93">
        <f t="shared" si="3"/>
        <v>19.81111111111111</v>
      </c>
      <c r="L16" s="65">
        <v>11813000</v>
      </c>
      <c r="M16" s="65">
        <v>12531000</v>
      </c>
    </row>
    <row r="17" spans="1:13" ht="79.5" customHeight="1" x14ac:dyDescent="0.25">
      <c r="A17" s="14" t="s">
        <v>176</v>
      </c>
      <c r="B17" s="5" t="s">
        <v>7</v>
      </c>
      <c r="C17" s="40"/>
      <c r="D17" s="37">
        <v>43000</v>
      </c>
      <c r="E17" s="37">
        <v>52000</v>
      </c>
      <c r="F17" s="34">
        <f t="shared" si="4"/>
        <v>120.93023255813954</v>
      </c>
      <c r="G17" s="65">
        <v>62000</v>
      </c>
      <c r="H17" s="92">
        <f t="shared" si="0"/>
        <v>19000</v>
      </c>
      <c r="I17" s="93">
        <f t="shared" si="1"/>
        <v>44.186046511627907</v>
      </c>
      <c r="J17" s="92">
        <f t="shared" si="2"/>
        <v>10000</v>
      </c>
      <c r="K17" s="93">
        <f t="shared" si="3"/>
        <v>19.230769230769234</v>
      </c>
      <c r="L17" s="65">
        <v>68000</v>
      </c>
      <c r="M17" s="65">
        <v>71000</v>
      </c>
    </row>
    <row r="18" spans="1:13" ht="68.25" customHeight="1" x14ac:dyDescent="0.25">
      <c r="A18" s="14" t="s">
        <v>177</v>
      </c>
      <c r="B18" s="5" t="s">
        <v>8</v>
      </c>
      <c r="C18" s="40"/>
      <c r="D18" s="37">
        <v>10444000</v>
      </c>
      <c r="E18" s="37">
        <v>10444000</v>
      </c>
      <c r="F18" s="34">
        <f t="shared" si="4"/>
        <v>100</v>
      </c>
      <c r="G18" s="65">
        <v>12780000</v>
      </c>
      <c r="H18" s="92">
        <f t="shared" si="0"/>
        <v>2336000</v>
      </c>
      <c r="I18" s="93">
        <f t="shared" si="1"/>
        <v>22.366909230180006</v>
      </c>
      <c r="J18" s="92">
        <f t="shared" si="2"/>
        <v>2336000</v>
      </c>
      <c r="K18" s="93">
        <f t="shared" si="3"/>
        <v>22.366909230180006</v>
      </c>
      <c r="L18" s="65">
        <v>13862000</v>
      </c>
      <c r="M18" s="65">
        <v>14562000</v>
      </c>
    </row>
    <row r="19" spans="1:13" ht="68.25" customHeight="1" x14ac:dyDescent="0.25">
      <c r="A19" s="14" t="s">
        <v>178</v>
      </c>
      <c r="B19" s="5" t="s">
        <v>9</v>
      </c>
      <c r="C19" s="40"/>
      <c r="D19" s="37">
        <v>-983000</v>
      </c>
      <c r="E19" s="37">
        <v>-983000</v>
      </c>
      <c r="F19" s="34">
        <f t="shared" si="4"/>
        <v>100</v>
      </c>
      <c r="G19" s="76">
        <v>-1262000</v>
      </c>
      <c r="H19" s="92">
        <f t="shared" si="0"/>
        <v>-279000</v>
      </c>
      <c r="I19" s="93">
        <f t="shared" si="1"/>
        <v>28.382502543234995</v>
      </c>
      <c r="J19" s="92">
        <f t="shared" si="2"/>
        <v>-279000</v>
      </c>
      <c r="K19" s="93">
        <f t="shared" si="3"/>
        <v>28.382502543234995</v>
      </c>
      <c r="L19" s="76">
        <v>-1365000</v>
      </c>
      <c r="M19" s="76">
        <v>-1365000</v>
      </c>
    </row>
    <row r="20" spans="1:13" ht="21" customHeight="1" x14ac:dyDescent="0.25">
      <c r="A20" s="55" t="s">
        <v>179</v>
      </c>
      <c r="B20" s="55" t="s">
        <v>10</v>
      </c>
      <c r="C20" s="89">
        <f>SUM(C21:C24)</f>
        <v>0</v>
      </c>
      <c r="D20" s="89">
        <f>SUM(D21:D24)</f>
        <v>28198000</v>
      </c>
      <c r="E20" s="89">
        <f>SUM(E21:E24)</f>
        <v>19164184.059999999</v>
      </c>
      <c r="F20" s="90">
        <f t="shared" si="4"/>
        <v>67.962919568763738</v>
      </c>
      <c r="G20" s="89">
        <f>SUM(G21:G24)</f>
        <v>27242000</v>
      </c>
      <c r="H20" s="89">
        <f t="shared" si="0"/>
        <v>-956000</v>
      </c>
      <c r="I20" s="90">
        <f t="shared" si="1"/>
        <v>-3.3903113696006808</v>
      </c>
      <c r="J20" s="89">
        <f t="shared" si="2"/>
        <v>8077815.9400000013</v>
      </c>
      <c r="K20" s="90">
        <f t="shared" si="3"/>
        <v>42.150586295297785</v>
      </c>
      <c r="L20" s="89">
        <f>SUM(L21:L24)</f>
        <v>31987000</v>
      </c>
      <c r="M20" s="89">
        <f>SUM(M21:M24)</f>
        <v>38053000</v>
      </c>
    </row>
    <row r="21" spans="1:13" ht="45.75" customHeight="1" x14ac:dyDescent="0.25">
      <c r="A21" s="14" t="s">
        <v>11</v>
      </c>
      <c r="B21" s="5" t="s">
        <v>12</v>
      </c>
      <c r="C21" s="40"/>
      <c r="D21" s="36">
        <v>21496000</v>
      </c>
      <c r="E21" s="45">
        <v>15000000</v>
      </c>
      <c r="F21" s="34">
        <f t="shared" si="4"/>
        <v>69.78042426497953</v>
      </c>
      <c r="G21" s="102">
        <v>21188000</v>
      </c>
      <c r="H21" s="92">
        <f t="shared" si="0"/>
        <v>-308000</v>
      </c>
      <c r="I21" s="93">
        <f t="shared" si="1"/>
        <v>-1.4328247115742463</v>
      </c>
      <c r="J21" s="92">
        <f t="shared" si="2"/>
        <v>6188000</v>
      </c>
      <c r="K21" s="93">
        <f t="shared" si="3"/>
        <v>41.25333333333333</v>
      </c>
      <c r="L21" s="102">
        <v>25471000</v>
      </c>
      <c r="M21" s="102">
        <v>31029000</v>
      </c>
    </row>
    <row r="22" spans="1:13" ht="34.5" customHeight="1" x14ac:dyDescent="0.25">
      <c r="A22" s="14" t="s">
        <v>13</v>
      </c>
      <c r="B22" s="5" t="s">
        <v>14</v>
      </c>
      <c r="C22" s="40"/>
      <c r="D22" s="36">
        <v>0</v>
      </c>
      <c r="E22" s="40">
        <v>-55771.21</v>
      </c>
      <c r="F22" s="34">
        <v>0</v>
      </c>
      <c r="G22" s="65">
        <v>0</v>
      </c>
      <c r="H22" s="92">
        <f t="shared" si="0"/>
        <v>0</v>
      </c>
      <c r="I22" s="93">
        <v>0</v>
      </c>
      <c r="J22" s="92">
        <f t="shared" si="2"/>
        <v>55771.21</v>
      </c>
      <c r="K22" s="93">
        <f t="shared" si="3"/>
        <v>-100</v>
      </c>
      <c r="L22" s="65">
        <v>0</v>
      </c>
      <c r="M22" s="65">
        <v>0</v>
      </c>
    </row>
    <row r="23" spans="1:13" ht="34.5" customHeight="1" x14ac:dyDescent="0.25">
      <c r="A23" s="14" t="s">
        <v>15</v>
      </c>
      <c r="B23" s="5" t="s">
        <v>16</v>
      </c>
      <c r="C23" s="40"/>
      <c r="D23" s="36">
        <v>0</v>
      </c>
      <c r="E23" s="36">
        <v>19955.27</v>
      </c>
      <c r="F23" s="34">
        <v>0</v>
      </c>
      <c r="G23" s="65">
        <v>0</v>
      </c>
      <c r="H23" s="92">
        <f t="shared" si="0"/>
        <v>0</v>
      </c>
      <c r="I23" s="93">
        <v>0</v>
      </c>
      <c r="J23" s="92">
        <f t="shared" si="2"/>
        <v>-19955.27</v>
      </c>
      <c r="K23" s="93">
        <f t="shared" si="3"/>
        <v>-100</v>
      </c>
      <c r="L23" s="65">
        <v>0</v>
      </c>
      <c r="M23" s="65">
        <v>0</v>
      </c>
    </row>
    <row r="24" spans="1:13" ht="45.75" customHeight="1" x14ac:dyDescent="0.25">
      <c r="A24" s="14" t="s">
        <v>17</v>
      </c>
      <c r="B24" s="5" t="s">
        <v>18</v>
      </c>
      <c r="C24" s="40"/>
      <c r="D24" s="36">
        <v>6702000</v>
      </c>
      <c r="E24" s="40">
        <v>4200000</v>
      </c>
      <c r="F24" s="34">
        <f t="shared" si="4"/>
        <v>62.66786034019696</v>
      </c>
      <c r="G24" s="65">
        <v>6054000</v>
      </c>
      <c r="H24" s="92">
        <f t="shared" si="0"/>
        <v>-648000</v>
      </c>
      <c r="I24" s="93">
        <f t="shared" si="1"/>
        <v>-9.668755595344674</v>
      </c>
      <c r="J24" s="92">
        <f t="shared" si="2"/>
        <v>1854000</v>
      </c>
      <c r="K24" s="93">
        <f t="shared" si="3"/>
        <v>44.142857142857146</v>
      </c>
      <c r="L24" s="65">
        <v>6516000</v>
      </c>
      <c r="M24" s="65">
        <v>7024000</v>
      </c>
    </row>
    <row r="25" spans="1:13" ht="15" customHeight="1" x14ac:dyDescent="0.25">
      <c r="A25" s="55" t="s">
        <v>180</v>
      </c>
      <c r="B25" s="55" t="s">
        <v>19</v>
      </c>
      <c r="C25" s="89">
        <f>SUM(C26,C28)</f>
        <v>0</v>
      </c>
      <c r="D25" s="89">
        <f>SUM(D26,D28)</f>
        <v>36703000</v>
      </c>
      <c r="E25" s="89">
        <f>SUM(E26,E28)</f>
        <v>45000000</v>
      </c>
      <c r="F25" s="90">
        <f t="shared" si="4"/>
        <v>122.60578154374302</v>
      </c>
      <c r="G25" s="89">
        <f>SUM(G26,G28)</f>
        <v>41511000</v>
      </c>
      <c r="H25" s="89">
        <f t="shared" si="0"/>
        <v>4808000</v>
      </c>
      <c r="I25" s="90">
        <f t="shared" si="1"/>
        <v>13.099746614718144</v>
      </c>
      <c r="J25" s="89">
        <f t="shared" si="2"/>
        <v>-3489000</v>
      </c>
      <c r="K25" s="90">
        <f t="shared" si="3"/>
        <v>-7.753333333333333</v>
      </c>
      <c r="L25" s="89">
        <f>SUM(L26,L28)</f>
        <v>42073000</v>
      </c>
      <c r="M25" s="89">
        <f>SUM(M26,M28)</f>
        <v>42663000</v>
      </c>
    </row>
    <row r="26" spans="1:13" ht="15" customHeight="1" x14ac:dyDescent="0.25">
      <c r="A26" s="55" t="s">
        <v>181</v>
      </c>
      <c r="B26" s="55" t="s">
        <v>20</v>
      </c>
      <c r="C26" s="89">
        <f>SUM(C27)</f>
        <v>0</v>
      </c>
      <c r="D26" s="89">
        <f>SUM(D27)</f>
        <v>9798000</v>
      </c>
      <c r="E26" s="89">
        <f>SUM(E27)</f>
        <v>9000000</v>
      </c>
      <c r="F26" s="90">
        <f t="shared" si="4"/>
        <v>91.855480710349056</v>
      </c>
      <c r="G26" s="89">
        <f>SUM(G27)</f>
        <v>11189000</v>
      </c>
      <c r="H26" s="89">
        <f t="shared" si="0"/>
        <v>1391000</v>
      </c>
      <c r="I26" s="90">
        <f t="shared" si="1"/>
        <v>14.196774852010616</v>
      </c>
      <c r="J26" s="89">
        <f t="shared" si="2"/>
        <v>2189000</v>
      </c>
      <c r="K26" s="90">
        <f t="shared" si="3"/>
        <v>24.322222222222223</v>
      </c>
      <c r="L26" s="89">
        <f>SUM(L27)</f>
        <v>11751000</v>
      </c>
      <c r="M26" s="89">
        <f>SUM(M27)</f>
        <v>12341000</v>
      </c>
    </row>
    <row r="27" spans="1:13" ht="57" customHeight="1" x14ac:dyDescent="0.25">
      <c r="A27" s="14" t="s">
        <v>182</v>
      </c>
      <c r="B27" s="5" t="s">
        <v>21</v>
      </c>
      <c r="C27" s="40"/>
      <c r="D27" s="36">
        <v>9798000</v>
      </c>
      <c r="E27" s="91">
        <v>9000000</v>
      </c>
      <c r="F27" s="34">
        <f t="shared" si="4"/>
        <v>91.855480710349056</v>
      </c>
      <c r="G27" s="65">
        <v>11189000</v>
      </c>
      <c r="H27" s="92">
        <f t="shared" si="0"/>
        <v>1391000</v>
      </c>
      <c r="I27" s="93">
        <f t="shared" si="1"/>
        <v>14.196774852010616</v>
      </c>
      <c r="J27" s="92">
        <f t="shared" si="2"/>
        <v>2189000</v>
      </c>
      <c r="K27" s="93">
        <f t="shared" si="3"/>
        <v>24.322222222222223</v>
      </c>
      <c r="L27" s="65">
        <v>11751000</v>
      </c>
      <c r="M27" s="65">
        <v>12341000</v>
      </c>
    </row>
    <row r="28" spans="1:13" ht="15" customHeight="1" x14ac:dyDescent="0.25">
      <c r="A28" s="55" t="s">
        <v>183</v>
      </c>
      <c r="B28" s="55" t="s">
        <v>22</v>
      </c>
      <c r="C28" s="89">
        <f>SUM(C29:C30)</f>
        <v>0</v>
      </c>
      <c r="D28" s="89">
        <f>SUM(D29:D30)</f>
        <v>26905000</v>
      </c>
      <c r="E28" s="89">
        <f>SUM(E29:E30)</f>
        <v>36000000</v>
      </c>
      <c r="F28" s="90">
        <f t="shared" si="4"/>
        <v>133.80412562720684</v>
      </c>
      <c r="G28" s="89">
        <f>SUM(G29:G30)</f>
        <v>30322000</v>
      </c>
      <c r="H28" s="89">
        <f t="shared" si="0"/>
        <v>3417000</v>
      </c>
      <c r="I28" s="90">
        <f t="shared" si="1"/>
        <v>12.700241590782383</v>
      </c>
      <c r="J28" s="89">
        <f t="shared" si="2"/>
        <v>-5678000</v>
      </c>
      <c r="K28" s="90">
        <f t="shared" si="3"/>
        <v>-15.772222222222224</v>
      </c>
      <c r="L28" s="89">
        <f>SUM(L29:L30)</f>
        <v>30322000</v>
      </c>
      <c r="M28" s="89">
        <f>SUM(M29:M30)</f>
        <v>30322000</v>
      </c>
    </row>
    <row r="29" spans="1:13" ht="45.75" customHeight="1" x14ac:dyDescent="0.25">
      <c r="A29" s="14" t="s">
        <v>184</v>
      </c>
      <c r="B29" s="5" t="s">
        <v>23</v>
      </c>
      <c r="C29" s="40"/>
      <c r="D29" s="36">
        <v>15205000</v>
      </c>
      <c r="E29" s="91">
        <v>25000000</v>
      </c>
      <c r="F29" s="34">
        <f t="shared" si="4"/>
        <v>164.41959881617888</v>
      </c>
      <c r="G29" s="65">
        <v>18404000</v>
      </c>
      <c r="H29" s="92">
        <f t="shared" si="0"/>
        <v>3199000</v>
      </c>
      <c r="I29" s="93">
        <f t="shared" si="1"/>
        <v>21.03913186451825</v>
      </c>
      <c r="J29" s="92">
        <f t="shared" si="2"/>
        <v>-6596000</v>
      </c>
      <c r="K29" s="93">
        <f t="shared" si="3"/>
        <v>-26.384</v>
      </c>
      <c r="L29" s="65">
        <v>17809000</v>
      </c>
      <c r="M29" s="65">
        <v>17183000</v>
      </c>
    </row>
    <row r="30" spans="1:13" ht="45.75" customHeight="1" x14ac:dyDescent="0.25">
      <c r="A30" s="14" t="s">
        <v>185</v>
      </c>
      <c r="B30" s="5" t="s">
        <v>24</v>
      </c>
      <c r="C30" s="40"/>
      <c r="D30" s="36">
        <v>11700000</v>
      </c>
      <c r="E30" s="91">
        <v>11000000</v>
      </c>
      <c r="F30" s="34">
        <f t="shared" si="4"/>
        <v>94.017094017094024</v>
      </c>
      <c r="G30" s="65">
        <v>11918000</v>
      </c>
      <c r="H30" s="92">
        <f t="shared" si="0"/>
        <v>218000</v>
      </c>
      <c r="I30" s="93">
        <f t="shared" si="1"/>
        <v>1.8632478632478633</v>
      </c>
      <c r="J30" s="92">
        <f t="shared" si="2"/>
        <v>918000</v>
      </c>
      <c r="K30" s="93">
        <f t="shared" si="3"/>
        <v>8.3454545454545439</v>
      </c>
      <c r="L30" s="65">
        <v>12513000</v>
      </c>
      <c r="M30" s="65">
        <v>13139000</v>
      </c>
    </row>
    <row r="31" spans="1:13" ht="15" customHeight="1" x14ac:dyDescent="0.25">
      <c r="A31" s="55" t="s">
        <v>186</v>
      </c>
      <c r="B31" s="55" t="s">
        <v>25</v>
      </c>
      <c r="C31" s="89">
        <f>SUM(C32:C33)</f>
        <v>0</v>
      </c>
      <c r="D31" s="89">
        <f>SUM(D32:D33)</f>
        <v>3622000</v>
      </c>
      <c r="E31" s="89">
        <f>SUM(E32:E33)</f>
        <v>1520000</v>
      </c>
      <c r="F31" s="90">
        <f t="shared" si="4"/>
        <v>41.965764770844835</v>
      </c>
      <c r="G31" s="89">
        <f>SUM(G32:G33)</f>
        <v>2376000</v>
      </c>
      <c r="H31" s="89">
        <f t="shared" si="0"/>
        <v>-1246000</v>
      </c>
      <c r="I31" s="90">
        <f t="shared" si="1"/>
        <v>-34.400883489784647</v>
      </c>
      <c r="J31" s="89">
        <f t="shared" si="2"/>
        <v>856000</v>
      </c>
      <c r="K31" s="90">
        <f t="shared" si="3"/>
        <v>56.315789473684205</v>
      </c>
      <c r="L31" s="89">
        <f>SUM(L32:L33)</f>
        <v>1856000</v>
      </c>
      <c r="M31" s="89">
        <f>SUM(M32:M33)</f>
        <v>1974000</v>
      </c>
    </row>
    <row r="32" spans="1:13" ht="57" customHeight="1" x14ac:dyDescent="0.25">
      <c r="A32" s="14" t="s">
        <v>187</v>
      </c>
      <c r="B32" s="5" t="s">
        <v>26</v>
      </c>
      <c r="C32" s="40"/>
      <c r="D32" s="36">
        <v>3602000</v>
      </c>
      <c r="E32" s="91">
        <v>1500000</v>
      </c>
      <c r="F32" s="34">
        <f t="shared" si="4"/>
        <v>41.643531371460298</v>
      </c>
      <c r="G32" s="65">
        <v>2376000</v>
      </c>
      <c r="H32" s="92">
        <f t="shared" si="0"/>
        <v>-1226000</v>
      </c>
      <c r="I32" s="93">
        <f t="shared" si="1"/>
        <v>-34.03664630760688</v>
      </c>
      <c r="J32" s="92">
        <f t="shared" si="2"/>
        <v>876000</v>
      </c>
      <c r="K32" s="93">
        <f t="shared" si="3"/>
        <v>58.4</v>
      </c>
      <c r="L32" s="65">
        <v>1851000</v>
      </c>
      <c r="M32" s="65">
        <v>1974000</v>
      </c>
    </row>
    <row r="33" spans="1:13" ht="23.25" customHeight="1" x14ac:dyDescent="0.25">
      <c r="A33" s="14" t="s">
        <v>188</v>
      </c>
      <c r="B33" s="5" t="s">
        <v>27</v>
      </c>
      <c r="C33" s="40"/>
      <c r="D33" s="36">
        <v>20000</v>
      </c>
      <c r="E33" s="91">
        <v>20000</v>
      </c>
      <c r="F33" s="34">
        <f t="shared" si="4"/>
        <v>100</v>
      </c>
      <c r="G33" s="65">
        <v>0</v>
      </c>
      <c r="H33" s="92">
        <f t="shared" si="0"/>
        <v>-20000</v>
      </c>
      <c r="I33" s="93">
        <f t="shared" si="1"/>
        <v>-100</v>
      </c>
      <c r="J33" s="92">
        <f t="shared" si="2"/>
        <v>-20000</v>
      </c>
      <c r="K33" s="93">
        <v>0</v>
      </c>
      <c r="L33" s="65">
        <v>5000</v>
      </c>
      <c r="M33" s="65">
        <v>0</v>
      </c>
    </row>
    <row r="34" spans="1:13" ht="42" customHeight="1" x14ac:dyDescent="0.25">
      <c r="A34" s="55" t="s">
        <v>273</v>
      </c>
      <c r="B34" s="55" t="s">
        <v>274</v>
      </c>
      <c r="C34" s="89">
        <f>SUM(C35:C36)</f>
        <v>0</v>
      </c>
      <c r="D34" s="89">
        <f>SUM(D35:D36)</f>
        <v>0</v>
      </c>
      <c r="E34" s="89">
        <f>SUM(E35:E36)</f>
        <v>221.91000000000003</v>
      </c>
      <c r="F34" s="89" t="e">
        <f t="shared" si="4"/>
        <v>#DIV/0!</v>
      </c>
      <c r="G34" s="89">
        <f>SUM(G35:G36)</f>
        <v>0</v>
      </c>
      <c r="H34" s="89">
        <f t="shared" si="0"/>
        <v>0</v>
      </c>
      <c r="I34" s="90">
        <v>0</v>
      </c>
      <c r="J34" s="89">
        <f t="shared" si="2"/>
        <v>-221.91000000000003</v>
      </c>
      <c r="K34" s="90">
        <f t="shared" ref="K34:K40" si="6">SUM(J34/E34*100)</f>
        <v>-100</v>
      </c>
      <c r="L34" s="89">
        <f>SUM(L35:L36)</f>
        <v>0</v>
      </c>
      <c r="M34" s="89">
        <f>SUM(M35:M36)</f>
        <v>0</v>
      </c>
    </row>
    <row r="35" spans="1:13" ht="27" customHeight="1" x14ac:dyDescent="0.25">
      <c r="A35" s="18" t="s">
        <v>400</v>
      </c>
      <c r="B35" s="32" t="s">
        <v>401</v>
      </c>
      <c r="C35" s="38"/>
      <c r="D35" s="36">
        <v>0</v>
      </c>
      <c r="E35" s="36">
        <v>95.9</v>
      </c>
      <c r="F35" s="34">
        <v>0</v>
      </c>
      <c r="G35" s="94">
        <v>0</v>
      </c>
      <c r="H35" s="92">
        <f t="shared" si="0"/>
        <v>0</v>
      </c>
      <c r="I35" s="93">
        <v>0</v>
      </c>
      <c r="J35" s="92">
        <f t="shared" si="2"/>
        <v>-95.9</v>
      </c>
      <c r="K35" s="93">
        <f t="shared" si="6"/>
        <v>-100</v>
      </c>
      <c r="L35" s="94">
        <v>0</v>
      </c>
      <c r="M35" s="94">
        <v>0</v>
      </c>
    </row>
    <row r="36" spans="1:13" ht="24.75" customHeight="1" x14ac:dyDescent="0.25">
      <c r="A36" s="18" t="s">
        <v>300</v>
      </c>
      <c r="B36" s="32" t="s">
        <v>301</v>
      </c>
      <c r="C36" s="38"/>
      <c r="D36" s="36">
        <v>0</v>
      </c>
      <c r="E36" s="36">
        <v>126.01</v>
      </c>
      <c r="F36" s="34">
        <v>0</v>
      </c>
      <c r="G36" s="95">
        <v>0</v>
      </c>
      <c r="H36" s="92">
        <f t="shared" si="0"/>
        <v>0</v>
      </c>
      <c r="I36" s="93">
        <v>0</v>
      </c>
      <c r="J36" s="92">
        <f t="shared" si="2"/>
        <v>-126.01</v>
      </c>
      <c r="K36" s="93">
        <f t="shared" si="6"/>
        <v>-100</v>
      </c>
      <c r="L36" s="95">
        <v>0</v>
      </c>
      <c r="M36" s="95">
        <v>0</v>
      </c>
    </row>
    <row r="37" spans="1:13" ht="29.25" customHeight="1" x14ac:dyDescent="0.25">
      <c r="A37" s="55" t="s">
        <v>189</v>
      </c>
      <c r="B37" s="55" t="s">
        <v>28</v>
      </c>
      <c r="C37" s="89">
        <f>SUM(C38,C43,C45)</f>
        <v>0</v>
      </c>
      <c r="D37" s="89">
        <f>SUM(D38,D43,D45)</f>
        <v>18481631.740000002</v>
      </c>
      <c r="E37" s="89">
        <f>SUM(E38,E43,E45)</f>
        <v>22050253.369999997</v>
      </c>
      <c r="F37" s="90">
        <f t="shared" si="4"/>
        <v>119.30901816573038</v>
      </c>
      <c r="G37" s="89">
        <f>SUM(G38,G43,G45)</f>
        <v>19554200</v>
      </c>
      <c r="H37" s="89">
        <f t="shared" si="0"/>
        <v>1072568.2599999979</v>
      </c>
      <c r="I37" s="90">
        <f>SUM(H37/D37*100)</f>
        <v>5.8034283719582316</v>
      </c>
      <c r="J37" s="89">
        <f t="shared" si="2"/>
        <v>-2496053.3699999973</v>
      </c>
      <c r="K37" s="90">
        <f t="shared" si="6"/>
        <v>-11.31983985905554</v>
      </c>
      <c r="L37" s="89">
        <f>SUM(L38,L43,L45)</f>
        <v>19441200</v>
      </c>
      <c r="M37" s="89">
        <f>SUM(M38,M43,M45)</f>
        <v>19350100</v>
      </c>
    </row>
    <row r="38" spans="1:13" ht="68.25" customHeight="1" x14ac:dyDescent="0.25">
      <c r="A38" s="55" t="s">
        <v>190</v>
      </c>
      <c r="B38" s="55" t="s">
        <v>29</v>
      </c>
      <c r="C38" s="89">
        <f>SUM(C39:C42)</f>
        <v>0</v>
      </c>
      <c r="D38" s="89">
        <f>SUM(D39:D42)</f>
        <v>12045590</v>
      </c>
      <c r="E38" s="89">
        <f>SUM(E39:E42)</f>
        <v>13084948.719999999</v>
      </c>
      <c r="F38" s="90">
        <f t="shared" si="4"/>
        <v>108.62854139979859</v>
      </c>
      <c r="G38" s="89">
        <f>SUM(G39:G42)</f>
        <v>12034000</v>
      </c>
      <c r="H38" s="89">
        <f t="shared" si="0"/>
        <v>-11590</v>
      </c>
      <c r="I38" s="90">
        <f>SUM(H38/D38*100)</f>
        <v>-9.6217785928294081E-2</v>
      </c>
      <c r="J38" s="89">
        <f t="shared" si="2"/>
        <v>-1050948.7199999988</v>
      </c>
      <c r="K38" s="90">
        <f t="shared" si="6"/>
        <v>-8.0317373991206509</v>
      </c>
      <c r="L38" s="89">
        <f>SUM(L39:L42)</f>
        <v>12272000</v>
      </c>
      <c r="M38" s="89">
        <f>SUM(M39:M42)</f>
        <v>12488000</v>
      </c>
    </row>
    <row r="39" spans="1:13" ht="57" customHeight="1" x14ac:dyDescent="0.25">
      <c r="A39" s="14" t="s">
        <v>191</v>
      </c>
      <c r="B39" s="5" t="s">
        <v>30</v>
      </c>
      <c r="C39" s="40"/>
      <c r="D39" s="36">
        <v>7000000</v>
      </c>
      <c r="E39" s="36">
        <v>7752235.9699999997</v>
      </c>
      <c r="F39" s="34">
        <f t="shared" si="4"/>
        <v>110.74622814285715</v>
      </c>
      <c r="G39" s="65">
        <v>6579000</v>
      </c>
      <c r="H39" s="92">
        <f t="shared" si="0"/>
        <v>-421000</v>
      </c>
      <c r="I39" s="93">
        <f>SUM(H39/D39*100)</f>
        <v>-6.0142857142857142</v>
      </c>
      <c r="J39" s="92">
        <f t="shared" si="2"/>
        <v>-1173235.9699999997</v>
      </c>
      <c r="K39" s="93">
        <f t="shared" si="6"/>
        <v>-15.134162253835518</v>
      </c>
      <c r="L39" s="65">
        <v>6579000</v>
      </c>
      <c r="M39" s="65">
        <v>6579000</v>
      </c>
    </row>
    <row r="40" spans="1:13" ht="45.75" customHeight="1" x14ac:dyDescent="0.25">
      <c r="A40" s="14" t="s">
        <v>192</v>
      </c>
      <c r="B40" s="5" t="s">
        <v>31</v>
      </c>
      <c r="C40" s="40"/>
      <c r="D40" s="38">
        <v>308000</v>
      </c>
      <c r="E40" s="38">
        <v>308000</v>
      </c>
      <c r="F40" s="34">
        <f t="shared" si="4"/>
        <v>100</v>
      </c>
      <c r="G40" s="65">
        <v>294000</v>
      </c>
      <c r="H40" s="92">
        <f t="shared" si="0"/>
        <v>-14000</v>
      </c>
      <c r="I40" s="93">
        <f>SUM(H40/D40*100)</f>
        <v>-4.5454545454545459</v>
      </c>
      <c r="J40" s="92">
        <f t="shared" si="2"/>
        <v>-14000</v>
      </c>
      <c r="K40" s="93">
        <f t="shared" si="6"/>
        <v>-4.5454545454545459</v>
      </c>
      <c r="L40" s="65">
        <v>294000</v>
      </c>
      <c r="M40" s="65">
        <v>294000</v>
      </c>
    </row>
    <row r="41" spans="1:13" ht="45.75" customHeight="1" x14ac:dyDescent="0.25">
      <c r="A41" s="14" t="s">
        <v>193</v>
      </c>
      <c r="B41" s="5" t="s">
        <v>32</v>
      </c>
      <c r="C41" s="40"/>
      <c r="D41" s="36">
        <v>62400</v>
      </c>
      <c r="E41" s="36">
        <v>98400</v>
      </c>
      <c r="F41" s="34">
        <f t="shared" si="4"/>
        <v>157.69230769230768</v>
      </c>
      <c r="G41" s="65">
        <v>0</v>
      </c>
      <c r="H41" s="92">
        <f t="shared" si="0"/>
        <v>-62400</v>
      </c>
      <c r="I41" s="93">
        <v>0</v>
      </c>
      <c r="J41" s="92">
        <f t="shared" si="2"/>
        <v>-98400</v>
      </c>
      <c r="K41" s="93">
        <v>0</v>
      </c>
      <c r="L41" s="65">
        <v>0</v>
      </c>
      <c r="M41" s="65">
        <v>0</v>
      </c>
    </row>
    <row r="42" spans="1:13" ht="23.25" customHeight="1" x14ac:dyDescent="0.25">
      <c r="A42" s="14" t="s">
        <v>194</v>
      </c>
      <c r="B42" s="5" t="s">
        <v>33</v>
      </c>
      <c r="C42" s="40"/>
      <c r="D42" s="38">
        <v>4675190</v>
      </c>
      <c r="E42" s="38">
        <v>4926312.75</v>
      </c>
      <c r="F42" s="34">
        <f t="shared" si="4"/>
        <v>105.37139132313339</v>
      </c>
      <c r="G42" s="65">
        <v>5161000</v>
      </c>
      <c r="H42" s="92">
        <f t="shared" ref="H42:H73" si="7">SUM(G42-D42)</f>
        <v>485810</v>
      </c>
      <c r="I42" s="93">
        <f>SUM(H42/D42*100)</f>
        <v>10.391235436420766</v>
      </c>
      <c r="J42" s="92">
        <f t="shared" ref="J42:J73" si="8">SUM(G42-E42)</f>
        <v>234687.25</v>
      </c>
      <c r="K42" s="93">
        <f>SUM(J42/E42*100)</f>
        <v>4.7639535269050874</v>
      </c>
      <c r="L42" s="65">
        <v>5399000</v>
      </c>
      <c r="M42" s="65">
        <v>5615000</v>
      </c>
    </row>
    <row r="43" spans="1:13" ht="23.25" hidden="1" customHeight="1" x14ac:dyDescent="0.25">
      <c r="A43" s="55" t="s">
        <v>195</v>
      </c>
      <c r="B43" s="55" t="s">
        <v>34</v>
      </c>
      <c r="C43" s="89">
        <f>SUM(C44)</f>
        <v>0</v>
      </c>
      <c r="D43" s="89">
        <f>SUM(D44)</f>
        <v>0</v>
      </c>
      <c r="E43" s="89">
        <f>SUM(E44)</f>
        <v>0</v>
      </c>
      <c r="F43" s="89" t="e">
        <f t="shared" si="4"/>
        <v>#DIV/0!</v>
      </c>
      <c r="G43" s="89">
        <f>SUM(G44)</f>
        <v>0</v>
      </c>
      <c r="H43" s="89">
        <f t="shared" si="7"/>
        <v>0</v>
      </c>
      <c r="I43" s="90" t="e">
        <f>SUM(H43/D43*100)</f>
        <v>#DIV/0!</v>
      </c>
      <c r="J43" s="89">
        <f t="shared" si="8"/>
        <v>0</v>
      </c>
      <c r="K43" s="90" t="e">
        <f>SUM(J43/E43*100)</f>
        <v>#DIV/0!</v>
      </c>
      <c r="L43" s="89">
        <f>SUM(L44)</f>
        <v>0</v>
      </c>
      <c r="M43" s="89">
        <f>SUM(M44)</f>
        <v>0</v>
      </c>
    </row>
    <row r="44" spans="1:13" ht="33.75" hidden="1" x14ac:dyDescent="0.25">
      <c r="A44" s="14" t="s">
        <v>196</v>
      </c>
      <c r="B44" s="5" t="s">
        <v>35</v>
      </c>
      <c r="C44" s="40"/>
      <c r="D44" s="40">
        <v>0</v>
      </c>
      <c r="E44" s="40"/>
      <c r="F44" s="34" t="e">
        <f t="shared" si="4"/>
        <v>#DIV/0!</v>
      </c>
      <c r="G44" s="65"/>
      <c r="H44" s="92">
        <f t="shared" si="7"/>
        <v>0</v>
      </c>
      <c r="I44" s="93" t="e">
        <f>SUM(H44/D44*100)</f>
        <v>#DIV/0!</v>
      </c>
      <c r="J44" s="92">
        <f t="shared" si="8"/>
        <v>0</v>
      </c>
      <c r="K44" s="93">
        <v>0</v>
      </c>
      <c r="L44" s="65"/>
      <c r="M44" s="65"/>
    </row>
    <row r="45" spans="1:13" ht="72" customHeight="1" x14ac:dyDescent="0.25">
      <c r="A45" s="55" t="s">
        <v>197</v>
      </c>
      <c r="B45" s="55" t="s">
        <v>36</v>
      </c>
      <c r="C45" s="89">
        <f>SUM(C46:C47)</f>
        <v>0</v>
      </c>
      <c r="D45" s="89">
        <f t="shared" ref="D45:E45" si="9">SUM(D46:D47)</f>
        <v>6436041.7400000002</v>
      </c>
      <c r="E45" s="89">
        <f t="shared" si="9"/>
        <v>8965304.6500000004</v>
      </c>
      <c r="F45" s="90">
        <f t="shared" si="4"/>
        <v>139.29842303974866</v>
      </c>
      <c r="G45" s="89">
        <f>SUM(G46:G47)</f>
        <v>7520200</v>
      </c>
      <c r="H45" s="89">
        <f t="shared" si="7"/>
        <v>1084158.2599999998</v>
      </c>
      <c r="I45" s="90">
        <f>SUM(H45/D45*100)</f>
        <v>16.845109211488733</v>
      </c>
      <c r="J45" s="89">
        <f t="shared" si="8"/>
        <v>-1445104.6500000004</v>
      </c>
      <c r="K45" s="90">
        <f>SUM(J45/E45*100)</f>
        <v>-16.118857154508412</v>
      </c>
      <c r="L45" s="89">
        <f>SUM(L46:L47)</f>
        <v>7169200</v>
      </c>
      <c r="M45" s="89">
        <f>SUM(M46:M47)</f>
        <v>6862100</v>
      </c>
    </row>
    <row r="46" spans="1:13" ht="57" customHeight="1" x14ac:dyDescent="0.25">
      <c r="A46" s="14" t="s">
        <v>198</v>
      </c>
      <c r="B46" s="5" t="s">
        <v>37</v>
      </c>
      <c r="C46" s="40"/>
      <c r="D46" s="38">
        <v>4367300</v>
      </c>
      <c r="E46" s="38">
        <v>7000000</v>
      </c>
      <c r="F46" s="98">
        <f t="shared" si="4"/>
        <v>160.2820964898221</v>
      </c>
      <c r="G46" s="65">
        <v>6113200</v>
      </c>
      <c r="H46" s="96">
        <f t="shared" si="7"/>
        <v>1745900</v>
      </c>
      <c r="I46" s="97">
        <f>SUM(H46/D46*100)</f>
        <v>39.976644608797194</v>
      </c>
      <c r="J46" s="96">
        <f t="shared" si="8"/>
        <v>-886800</v>
      </c>
      <c r="K46" s="97">
        <f>SUM(J46/E46*100)</f>
        <v>-12.668571428571429</v>
      </c>
      <c r="L46" s="65">
        <v>5806200</v>
      </c>
      <c r="M46" s="65">
        <v>5499100</v>
      </c>
    </row>
    <row r="47" spans="1:13" ht="66.75" customHeight="1" x14ac:dyDescent="0.25">
      <c r="A47" s="14" t="s">
        <v>329</v>
      </c>
      <c r="B47" s="5" t="s">
        <v>330</v>
      </c>
      <c r="C47" s="40"/>
      <c r="D47" s="38">
        <v>2068741.74</v>
      </c>
      <c r="E47" s="38">
        <v>1965304.65</v>
      </c>
      <c r="F47" s="98">
        <f t="shared" si="4"/>
        <v>94.99999985498431</v>
      </c>
      <c r="G47" s="65">
        <v>1407000</v>
      </c>
      <c r="H47" s="96">
        <f t="shared" si="7"/>
        <v>-661741.74</v>
      </c>
      <c r="I47" s="97">
        <f>SUM(H47/D47*100)</f>
        <v>-31.987643851571342</v>
      </c>
      <c r="J47" s="96">
        <f t="shared" si="8"/>
        <v>-558304.64999999991</v>
      </c>
      <c r="K47" s="97">
        <f>SUM(J47/E47*100)</f>
        <v>-28.408046050265028</v>
      </c>
      <c r="L47" s="65">
        <v>1363000</v>
      </c>
      <c r="M47" s="65">
        <v>1363000</v>
      </c>
    </row>
    <row r="48" spans="1:13" ht="21" customHeight="1" x14ac:dyDescent="0.25">
      <c r="A48" s="55" t="s">
        <v>199</v>
      </c>
      <c r="B48" s="55" t="s">
        <v>38</v>
      </c>
      <c r="C48" s="89">
        <f>SUM(C49:C49)</f>
        <v>0</v>
      </c>
      <c r="D48" s="89">
        <f>SUM(D49:D49)</f>
        <v>271000</v>
      </c>
      <c r="E48" s="89">
        <f>SUM(E49:E49)</f>
        <v>360000</v>
      </c>
      <c r="F48" s="89">
        <f t="shared" si="4"/>
        <v>132.84132841328415</v>
      </c>
      <c r="G48" s="89">
        <f>SUM(G49:G49)</f>
        <v>154000</v>
      </c>
      <c r="H48" s="89">
        <f t="shared" si="7"/>
        <v>-117000</v>
      </c>
      <c r="I48" s="90">
        <f t="shared" ref="I48:I56" si="10">SUM(H48/D48*100)</f>
        <v>-43.17343173431734</v>
      </c>
      <c r="J48" s="89">
        <f t="shared" si="8"/>
        <v>-206000</v>
      </c>
      <c r="K48" s="90">
        <f t="shared" ref="K48:K56" si="11">SUM(J48/E48*100)</f>
        <v>-57.222222222222221</v>
      </c>
      <c r="L48" s="89">
        <f>SUM(L49:L49)</f>
        <v>154000</v>
      </c>
      <c r="M48" s="89">
        <f>SUM(M49:M49)</f>
        <v>154000</v>
      </c>
    </row>
    <row r="49" spans="1:13" ht="23.25" customHeight="1" x14ac:dyDescent="0.25">
      <c r="A49" s="14" t="s">
        <v>340</v>
      </c>
      <c r="B49" s="5" t="s">
        <v>39</v>
      </c>
      <c r="C49" s="40"/>
      <c r="D49" s="38">
        <v>271000</v>
      </c>
      <c r="E49" s="36">
        <v>360000</v>
      </c>
      <c r="F49" s="34">
        <f t="shared" si="4"/>
        <v>132.84132841328415</v>
      </c>
      <c r="G49" s="65">
        <v>154000</v>
      </c>
      <c r="H49" s="92">
        <f t="shared" si="7"/>
        <v>-117000</v>
      </c>
      <c r="I49" s="93">
        <f t="shared" si="10"/>
        <v>-43.17343173431734</v>
      </c>
      <c r="J49" s="92">
        <f t="shared" si="8"/>
        <v>-206000</v>
      </c>
      <c r="K49" s="93">
        <f t="shared" si="11"/>
        <v>-57.222222222222221</v>
      </c>
      <c r="L49" s="65">
        <v>154000</v>
      </c>
      <c r="M49" s="65">
        <v>154000</v>
      </c>
    </row>
    <row r="50" spans="1:13" ht="30" customHeight="1" x14ac:dyDescent="0.25">
      <c r="A50" s="55" t="s">
        <v>200</v>
      </c>
      <c r="B50" s="55" t="s">
        <v>40</v>
      </c>
      <c r="C50" s="89">
        <f>SUM(C51:C53)</f>
        <v>0</v>
      </c>
      <c r="D50" s="89">
        <f>SUM(D51:D53)</f>
        <v>12143289.43</v>
      </c>
      <c r="E50" s="89">
        <f>SUM(E51:E53)</f>
        <v>9061663.1699999999</v>
      </c>
      <c r="F50" s="90">
        <f t="shared" si="4"/>
        <v>74.622804819369279</v>
      </c>
      <c r="G50" s="89">
        <f>SUM(G51:G53)</f>
        <v>5733190</v>
      </c>
      <c r="H50" s="89">
        <f t="shared" si="7"/>
        <v>-6410099.4299999997</v>
      </c>
      <c r="I50" s="90">
        <f t="shared" si="10"/>
        <v>-52.787174899775081</v>
      </c>
      <c r="J50" s="89">
        <f t="shared" si="8"/>
        <v>-3328473.17</v>
      </c>
      <c r="K50" s="90">
        <f t="shared" si="11"/>
        <v>-36.731371576681546</v>
      </c>
      <c r="L50" s="89">
        <f>SUM(L51:L53)</f>
        <v>5734190</v>
      </c>
      <c r="M50" s="89">
        <f>SUM(M51:M53)</f>
        <v>5765190</v>
      </c>
    </row>
    <row r="51" spans="1:13" ht="23.25" customHeight="1" x14ac:dyDescent="0.25">
      <c r="A51" s="14" t="s">
        <v>201</v>
      </c>
      <c r="B51" s="5" t="s">
        <v>41</v>
      </c>
      <c r="C51" s="40"/>
      <c r="D51" s="38">
        <v>8658900</v>
      </c>
      <c r="E51" s="36">
        <v>6000000</v>
      </c>
      <c r="F51" s="34">
        <f t="shared" si="4"/>
        <v>69.29286629941447</v>
      </c>
      <c r="G51" s="102">
        <f>239000+5494190</f>
        <v>5733190</v>
      </c>
      <c r="H51" s="92">
        <f t="shared" si="7"/>
        <v>-2925710</v>
      </c>
      <c r="I51" s="93">
        <f t="shared" si="10"/>
        <v>-33.788471976809987</v>
      </c>
      <c r="J51" s="92">
        <f t="shared" si="8"/>
        <v>-266810</v>
      </c>
      <c r="K51" s="93">
        <f t="shared" si="11"/>
        <v>-4.4468333333333332</v>
      </c>
      <c r="L51" s="102">
        <f>240000+5494190</f>
        <v>5734190</v>
      </c>
      <c r="M51" s="102">
        <f>271000+5494190</f>
        <v>5765190</v>
      </c>
    </row>
    <row r="52" spans="1:13" ht="23.25" customHeight="1" x14ac:dyDescent="0.25">
      <c r="A52" s="14" t="s">
        <v>202</v>
      </c>
      <c r="B52" s="5" t="s">
        <v>42</v>
      </c>
      <c r="C52" s="40"/>
      <c r="D52" s="40">
        <v>57200</v>
      </c>
      <c r="E52" s="41">
        <f>57200+4463.17</f>
        <v>61663.17</v>
      </c>
      <c r="F52" s="34">
        <f t="shared" si="4"/>
        <v>107.80274475524476</v>
      </c>
      <c r="G52" s="65">
        <v>0</v>
      </c>
      <c r="H52" s="92">
        <f t="shared" si="7"/>
        <v>-57200</v>
      </c>
      <c r="I52" s="93">
        <f t="shared" si="10"/>
        <v>-100</v>
      </c>
      <c r="J52" s="92">
        <f t="shared" si="8"/>
        <v>-61663.17</v>
      </c>
      <c r="K52" s="93">
        <f t="shared" si="11"/>
        <v>-100</v>
      </c>
      <c r="L52" s="65">
        <v>0</v>
      </c>
      <c r="M52" s="65">
        <v>0</v>
      </c>
    </row>
    <row r="53" spans="1:13" ht="15" customHeight="1" x14ac:dyDescent="0.25">
      <c r="A53" s="14" t="s">
        <v>203</v>
      </c>
      <c r="B53" s="5" t="s">
        <v>43</v>
      </c>
      <c r="C53" s="40"/>
      <c r="D53" s="38">
        <v>3427189.43</v>
      </c>
      <c r="E53" s="36">
        <v>3000000</v>
      </c>
      <c r="F53" s="34">
        <f t="shared" si="4"/>
        <v>87.535283977576924</v>
      </c>
      <c r="G53" s="65">
        <v>0</v>
      </c>
      <c r="H53" s="92">
        <f t="shared" si="7"/>
        <v>-3427189.43</v>
      </c>
      <c r="I53" s="93">
        <f t="shared" si="10"/>
        <v>-100</v>
      </c>
      <c r="J53" s="92">
        <f t="shared" si="8"/>
        <v>-3000000</v>
      </c>
      <c r="K53" s="93">
        <f t="shared" si="11"/>
        <v>-100</v>
      </c>
      <c r="L53" s="65">
        <v>0</v>
      </c>
      <c r="M53" s="65">
        <v>0</v>
      </c>
    </row>
    <row r="54" spans="1:13" ht="29.25" customHeight="1" x14ac:dyDescent="0.25">
      <c r="A54" s="55" t="s">
        <v>204</v>
      </c>
      <c r="B54" s="55" t="s">
        <v>44</v>
      </c>
      <c r="C54" s="89">
        <f>SUM(C55:C57)</f>
        <v>0</v>
      </c>
      <c r="D54" s="89">
        <f>SUM(D55:D57)</f>
        <v>17203600</v>
      </c>
      <c r="E54" s="89">
        <f>SUM(E55:E57)</f>
        <v>19583600</v>
      </c>
      <c r="F54" s="90">
        <f t="shared" si="4"/>
        <v>113.83431374828524</v>
      </c>
      <c r="G54" s="89">
        <f>SUM(G55:G57)</f>
        <v>8140000</v>
      </c>
      <c r="H54" s="89">
        <f t="shared" si="7"/>
        <v>-9063600</v>
      </c>
      <c r="I54" s="90">
        <f t="shared" si="10"/>
        <v>-52.684321886116855</v>
      </c>
      <c r="J54" s="89">
        <f t="shared" si="8"/>
        <v>-11443600</v>
      </c>
      <c r="K54" s="90">
        <f t="shared" si="11"/>
        <v>-58.434608550011234</v>
      </c>
      <c r="L54" s="89">
        <f>SUM(L55:L57)</f>
        <v>7902000</v>
      </c>
      <c r="M54" s="89">
        <f>SUM(M55:M57)</f>
        <v>7575000</v>
      </c>
    </row>
    <row r="55" spans="1:13" ht="57" customHeight="1" x14ac:dyDescent="0.25">
      <c r="A55" s="14" t="s">
        <v>205</v>
      </c>
      <c r="B55" s="5" t="s">
        <v>45</v>
      </c>
      <c r="C55" s="40"/>
      <c r="D55" s="38">
        <v>8620000</v>
      </c>
      <c r="E55" s="36">
        <v>9000000</v>
      </c>
      <c r="F55" s="34">
        <f t="shared" si="4"/>
        <v>104.40835266821345</v>
      </c>
      <c r="G55" s="65">
        <v>1140000</v>
      </c>
      <c r="H55" s="92">
        <f t="shared" si="7"/>
        <v>-7480000</v>
      </c>
      <c r="I55" s="93">
        <f t="shared" si="10"/>
        <v>-86.77494199535964</v>
      </c>
      <c r="J55" s="92">
        <f t="shared" si="8"/>
        <v>-7860000</v>
      </c>
      <c r="K55" s="93">
        <f t="shared" si="11"/>
        <v>-87.333333333333329</v>
      </c>
      <c r="L55" s="65">
        <v>902000</v>
      </c>
      <c r="M55" s="65">
        <v>575000</v>
      </c>
    </row>
    <row r="56" spans="1:13" ht="34.5" customHeight="1" x14ac:dyDescent="0.25">
      <c r="A56" s="14" t="s">
        <v>206</v>
      </c>
      <c r="B56" s="5" t="s">
        <v>46</v>
      </c>
      <c r="C56" s="40"/>
      <c r="D56" s="38">
        <v>7000000</v>
      </c>
      <c r="E56" s="36">
        <v>9000000</v>
      </c>
      <c r="F56" s="34">
        <f t="shared" ref="F56:F57" si="12">SUM(E56*100/D56)</f>
        <v>128.57142857142858</v>
      </c>
      <c r="G56" s="65">
        <v>7000000</v>
      </c>
      <c r="H56" s="92">
        <f t="shared" si="7"/>
        <v>0</v>
      </c>
      <c r="I56" s="93">
        <f t="shared" si="10"/>
        <v>0</v>
      </c>
      <c r="J56" s="92">
        <f t="shared" si="8"/>
        <v>-2000000</v>
      </c>
      <c r="K56" s="93">
        <f t="shared" si="11"/>
        <v>-22.222222222222221</v>
      </c>
      <c r="L56" s="65">
        <v>7000000</v>
      </c>
      <c r="M56" s="65">
        <v>7000000</v>
      </c>
    </row>
    <row r="57" spans="1:13" ht="34.5" customHeight="1" x14ac:dyDescent="0.25">
      <c r="A57" s="14" t="s">
        <v>366</v>
      </c>
      <c r="B57" s="5" t="s">
        <v>373</v>
      </c>
      <c r="C57" s="40"/>
      <c r="D57" s="38">
        <v>1583600</v>
      </c>
      <c r="E57" s="38">
        <v>1583600</v>
      </c>
      <c r="F57" s="34">
        <f t="shared" si="12"/>
        <v>100</v>
      </c>
      <c r="G57" s="65">
        <v>0</v>
      </c>
      <c r="H57" s="92">
        <f t="shared" si="7"/>
        <v>-1583600</v>
      </c>
      <c r="I57" s="93">
        <v>0</v>
      </c>
      <c r="J57" s="92">
        <f t="shared" si="8"/>
        <v>-1583600</v>
      </c>
      <c r="K57" s="93">
        <v>0</v>
      </c>
      <c r="L57" s="65">
        <v>0</v>
      </c>
      <c r="M57" s="65">
        <v>0</v>
      </c>
    </row>
    <row r="58" spans="1:13" ht="21" customHeight="1" x14ac:dyDescent="0.25">
      <c r="A58" s="55" t="s">
        <v>207</v>
      </c>
      <c r="B58" s="55" t="s">
        <v>47</v>
      </c>
      <c r="C58" s="89"/>
      <c r="D58" s="89">
        <v>1165823</v>
      </c>
      <c r="E58" s="89">
        <v>3000000</v>
      </c>
      <c r="F58" s="90">
        <f t="shared" si="4"/>
        <v>257.32894272972828</v>
      </c>
      <c r="G58" s="89">
        <v>3526000</v>
      </c>
      <c r="H58" s="89">
        <f t="shared" si="7"/>
        <v>2360177</v>
      </c>
      <c r="I58" s="90">
        <f t="shared" ref="I58:I73" si="13">SUM(H58/D58*100)</f>
        <v>202.44728402167397</v>
      </c>
      <c r="J58" s="89">
        <f t="shared" si="8"/>
        <v>526000</v>
      </c>
      <c r="K58" s="90">
        <f t="shared" ref="K58:K73" si="14">SUM(J58/E58*100)</f>
        <v>17.533333333333335</v>
      </c>
      <c r="L58" s="89">
        <v>3526000</v>
      </c>
      <c r="M58" s="89">
        <v>3526000</v>
      </c>
    </row>
    <row r="59" spans="1:13" ht="24" customHeight="1" x14ac:dyDescent="0.25">
      <c r="A59" s="55" t="s">
        <v>208</v>
      </c>
      <c r="B59" s="55" t="s">
        <v>48</v>
      </c>
      <c r="C59" s="89">
        <f>SUM(C60:C61)</f>
        <v>0</v>
      </c>
      <c r="D59" s="89">
        <f>SUM(D60:D61)</f>
        <v>100872</v>
      </c>
      <c r="E59" s="89">
        <f>SUM(E60:E61)</f>
        <v>134481.04999999999</v>
      </c>
      <c r="F59" s="90">
        <f t="shared" si="4"/>
        <v>133.31851257038622</v>
      </c>
      <c r="G59" s="89">
        <f>SUM(G60:G61)</f>
        <v>0</v>
      </c>
      <c r="H59" s="89">
        <f t="shared" si="7"/>
        <v>-100872</v>
      </c>
      <c r="I59" s="90">
        <f t="shared" si="13"/>
        <v>-100</v>
      </c>
      <c r="J59" s="89">
        <f t="shared" si="8"/>
        <v>-134481.04999999999</v>
      </c>
      <c r="K59" s="90">
        <f t="shared" si="14"/>
        <v>-100</v>
      </c>
      <c r="L59" s="89">
        <f>SUM(L60:L61)</f>
        <v>0</v>
      </c>
      <c r="M59" s="89">
        <f>SUM(M60:M61)</f>
        <v>0</v>
      </c>
    </row>
    <row r="60" spans="1:13" ht="26.25" hidden="1" customHeight="1" x14ac:dyDescent="0.25">
      <c r="A60" s="14" t="s">
        <v>209</v>
      </c>
      <c r="B60" s="5" t="s">
        <v>85</v>
      </c>
      <c r="C60" s="40"/>
      <c r="D60" s="40">
        <v>0</v>
      </c>
      <c r="E60" s="42">
        <v>0</v>
      </c>
      <c r="F60" s="33" t="e">
        <f t="shared" si="4"/>
        <v>#DIV/0!</v>
      </c>
      <c r="G60" s="25">
        <v>0</v>
      </c>
      <c r="H60" s="92">
        <f t="shared" si="7"/>
        <v>0</v>
      </c>
      <c r="I60" s="93" t="e">
        <f t="shared" si="13"/>
        <v>#DIV/0!</v>
      </c>
      <c r="J60" s="92">
        <f t="shared" si="8"/>
        <v>0</v>
      </c>
      <c r="K60" s="93" t="e">
        <f t="shared" si="14"/>
        <v>#DIV/0!</v>
      </c>
      <c r="L60" s="25">
        <v>0</v>
      </c>
      <c r="M60" s="25">
        <v>0</v>
      </c>
    </row>
    <row r="61" spans="1:13" ht="22.5" customHeight="1" x14ac:dyDescent="0.25">
      <c r="A61" s="14" t="s">
        <v>210</v>
      </c>
      <c r="B61" s="5" t="s">
        <v>49</v>
      </c>
      <c r="C61" s="40"/>
      <c r="D61" s="40">
        <v>100872</v>
      </c>
      <c r="E61" s="40">
        <v>134481.04999999999</v>
      </c>
      <c r="F61" s="34">
        <f t="shared" si="4"/>
        <v>133.31851257038622</v>
      </c>
      <c r="G61" s="66">
        <v>0</v>
      </c>
      <c r="H61" s="92">
        <f t="shared" si="7"/>
        <v>-100872</v>
      </c>
      <c r="I61" s="93">
        <f t="shared" si="13"/>
        <v>-100</v>
      </c>
      <c r="J61" s="92">
        <f t="shared" si="8"/>
        <v>-134481.04999999999</v>
      </c>
      <c r="K61" s="93">
        <f t="shared" si="14"/>
        <v>-100</v>
      </c>
      <c r="L61" s="66">
        <v>0</v>
      </c>
      <c r="M61" s="66">
        <v>0</v>
      </c>
    </row>
    <row r="62" spans="1:13" ht="22.5" customHeight="1" x14ac:dyDescent="0.25">
      <c r="A62" s="55" t="s">
        <v>211</v>
      </c>
      <c r="B62" s="55" t="s">
        <v>50</v>
      </c>
      <c r="C62" s="89">
        <f>SUM(C63+C150+C152)</f>
        <v>0</v>
      </c>
      <c r="D62" s="89">
        <f>SUM(D63+D150+D152+D148)</f>
        <v>1043093650.83</v>
      </c>
      <c r="E62" s="89">
        <f>SUM(E63+E150+E152+E148)</f>
        <v>1030969259.01</v>
      </c>
      <c r="F62" s="90">
        <f t="shared" si="4"/>
        <v>98.837650693170971</v>
      </c>
      <c r="G62" s="89">
        <f>SUM(G63+G150+G152)</f>
        <v>1264947390</v>
      </c>
      <c r="H62" s="89">
        <f t="shared" si="7"/>
        <v>221853739.16999996</v>
      </c>
      <c r="I62" s="90">
        <f t="shared" si="13"/>
        <v>21.2688226980836</v>
      </c>
      <c r="J62" s="89">
        <f t="shared" si="8"/>
        <v>233978130.99000001</v>
      </c>
      <c r="K62" s="90">
        <f t="shared" si="14"/>
        <v>22.694966794129261</v>
      </c>
      <c r="L62" s="89">
        <f>SUM(L63+L150+L152)</f>
        <v>1187096870</v>
      </c>
      <c r="M62" s="89">
        <f>SUM(M63+M150+M152)</f>
        <v>873037470</v>
      </c>
    </row>
    <row r="63" spans="1:13" ht="33" customHeight="1" x14ac:dyDescent="0.25">
      <c r="A63" s="55" t="s">
        <v>212</v>
      </c>
      <c r="B63" s="55" t="s">
        <v>51</v>
      </c>
      <c r="C63" s="89">
        <f>SUM(C64+C65+C117+C141)</f>
        <v>0</v>
      </c>
      <c r="D63" s="89">
        <f>SUM(D64+D65+D117+D141)</f>
        <v>1044792231.91</v>
      </c>
      <c r="E63" s="89">
        <f>SUM(E64+E65+E117+E141)</f>
        <v>1032677240.0899999</v>
      </c>
      <c r="F63" s="90">
        <f t="shared" si="4"/>
        <v>98.84044009421352</v>
      </c>
      <c r="G63" s="89">
        <f>SUM(G64+G65+G117+G141)</f>
        <v>1264947390</v>
      </c>
      <c r="H63" s="89">
        <f t="shared" si="7"/>
        <v>220155158.09000003</v>
      </c>
      <c r="I63" s="90">
        <f t="shared" si="13"/>
        <v>21.071668736235832</v>
      </c>
      <c r="J63" s="89">
        <f t="shared" si="8"/>
        <v>232270149.91000009</v>
      </c>
      <c r="K63" s="90">
        <f t="shared" si="14"/>
        <v>22.492037288413297</v>
      </c>
      <c r="L63" s="89">
        <f>SUM(L64+L65+L117+L141)</f>
        <v>1187096870</v>
      </c>
      <c r="M63" s="89">
        <f>SUM(M64+M65+M117+M141)</f>
        <v>873037470</v>
      </c>
    </row>
    <row r="64" spans="1:13" ht="23.25" customHeight="1" x14ac:dyDescent="0.25">
      <c r="A64" s="14" t="s">
        <v>213</v>
      </c>
      <c r="B64" s="5" t="s">
        <v>52</v>
      </c>
      <c r="C64" s="40"/>
      <c r="D64" s="40">
        <v>327519000</v>
      </c>
      <c r="E64" s="40">
        <v>327519000</v>
      </c>
      <c r="F64" s="34">
        <f t="shared" si="4"/>
        <v>100</v>
      </c>
      <c r="G64" s="66">
        <v>455330000</v>
      </c>
      <c r="H64" s="92">
        <f t="shared" si="7"/>
        <v>127811000</v>
      </c>
      <c r="I64" s="93">
        <f t="shared" si="13"/>
        <v>39.023995554456384</v>
      </c>
      <c r="J64" s="92">
        <f t="shared" si="8"/>
        <v>127811000</v>
      </c>
      <c r="K64" s="93">
        <f t="shared" si="14"/>
        <v>39.023995554456384</v>
      </c>
      <c r="L64" s="66">
        <v>413911000</v>
      </c>
      <c r="M64" s="66">
        <v>334294000</v>
      </c>
    </row>
    <row r="65" spans="1:13" ht="29.25" customHeight="1" x14ac:dyDescent="0.25">
      <c r="A65" s="55" t="s">
        <v>214</v>
      </c>
      <c r="B65" s="55" t="s">
        <v>53</v>
      </c>
      <c r="C65" s="89">
        <f>SUM(C66:C82)</f>
        <v>0</v>
      </c>
      <c r="D65" s="89">
        <f>SUM(D66:D74,D80,D81,D82)</f>
        <v>414827831.90999997</v>
      </c>
      <c r="E65" s="89">
        <f>SUM(E66:E74,E80,E81,E82)</f>
        <v>410290382.63999999</v>
      </c>
      <c r="F65" s="90">
        <f t="shared" si="4"/>
        <v>98.906184946871065</v>
      </c>
      <c r="G65" s="89">
        <f>SUM(G66:G74,G80,G81,G82)</f>
        <v>523191310</v>
      </c>
      <c r="H65" s="89">
        <f t="shared" si="7"/>
        <v>108363478.09000003</v>
      </c>
      <c r="I65" s="90">
        <f t="shared" si="13"/>
        <v>26.122518730495958</v>
      </c>
      <c r="J65" s="89">
        <f t="shared" si="8"/>
        <v>112900927.36000001</v>
      </c>
      <c r="K65" s="90">
        <f t="shared" si="14"/>
        <v>27.517322398234807</v>
      </c>
      <c r="L65" s="89">
        <f>SUM(L66:L74,L80,L81,L82)</f>
        <v>495038660</v>
      </c>
      <c r="M65" s="89">
        <f>SUM(M66:M74,M80,M81,M82)</f>
        <v>260512860</v>
      </c>
    </row>
    <row r="66" spans="1:13" ht="57" customHeight="1" x14ac:dyDescent="0.25">
      <c r="A66" s="14" t="s">
        <v>215</v>
      </c>
      <c r="B66" s="5" t="s">
        <v>54</v>
      </c>
      <c r="C66" s="40"/>
      <c r="D66" s="40">
        <v>33422000</v>
      </c>
      <c r="E66" s="70">
        <v>30855263</v>
      </c>
      <c r="F66" s="34">
        <f t="shared" si="4"/>
        <v>92.320217222188973</v>
      </c>
      <c r="G66" s="65">
        <v>47870000</v>
      </c>
      <c r="H66" s="92">
        <f t="shared" si="7"/>
        <v>14448000</v>
      </c>
      <c r="I66" s="93">
        <f t="shared" si="13"/>
        <v>43.229010831189036</v>
      </c>
      <c r="J66" s="92">
        <f t="shared" si="8"/>
        <v>17014737</v>
      </c>
      <c r="K66" s="93">
        <f t="shared" si="14"/>
        <v>55.143710815234336</v>
      </c>
      <c r="L66" s="65">
        <v>45694000</v>
      </c>
      <c r="M66" s="65">
        <v>46346000</v>
      </c>
    </row>
    <row r="67" spans="1:13" ht="57" customHeight="1" x14ac:dyDescent="0.25">
      <c r="A67" s="14" t="s">
        <v>287</v>
      </c>
      <c r="B67" s="5" t="s">
        <v>289</v>
      </c>
      <c r="C67" s="40"/>
      <c r="D67" s="40">
        <v>3137500</v>
      </c>
      <c r="E67" s="70">
        <v>2118847.9</v>
      </c>
      <c r="F67" s="34">
        <f t="shared" si="4"/>
        <v>67.533000796812743</v>
      </c>
      <c r="G67" s="142">
        <v>2195130</v>
      </c>
      <c r="H67" s="92">
        <f t="shared" si="7"/>
        <v>-942370</v>
      </c>
      <c r="I67" s="93">
        <f t="shared" si="13"/>
        <v>-30.035697211155377</v>
      </c>
      <c r="J67" s="92">
        <f t="shared" si="8"/>
        <v>76282.100000000093</v>
      </c>
      <c r="K67" s="93">
        <f t="shared" si="14"/>
        <v>3.6001687520845689</v>
      </c>
      <c r="L67" s="65">
        <v>0</v>
      </c>
      <c r="M67" s="65">
        <v>0</v>
      </c>
    </row>
    <row r="68" spans="1:13" ht="67.5" hidden="1" customHeight="1" x14ac:dyDescent="0.25">
      <c r="A68" s="14" t="s">
        <v>424</v>
      </c>
      <c r="B68" s="5" t="s">
        <v>419</v>
      </c>
      <c r="C68" s="40"/>
      <c r="D68" s="40">
        <v>0</v>
      </c>
      <c r="E68" s="70">
        <v>0</v>
      </c>
      <c r="F68" s="34" t="e">
        <f t="shared" si="4"/>
        <v>#DIV/0!</v>
      </c>
      <c r="G68" s="65">
        <v>0</v>
      </c>
      <c r="H68" s="92">
        <f t="shared" si="7"/>
        <v>0</v>
      </c>
      <c r="I68" s="93" t="e">
        <f t="shared" si="13"/>
        <v>#DIV/0!</v>
      </c>
      <c r="J68" s="92">
        <f t="shared" si="8"/>
        <v>0</v>
      </c>
      <c r="K68" s="93" t="e">
        <f t="shared" si="14"/>
        <v>#DIV/0!</v>
      </c>
      <c r="L68" s="65">
        <v>87000</v>
      </c>
      <c r="M68" s="65">
        <v>270000</v>
      </c>
    </row>
    <row r="69" spans="1:13" ht="7.5" hidden="1" customHeight="1" x14ac:dyDescent="0.25">
      <c r="A69" s="14" t="s">
        <v>216</v>
      </c>
      <c r="B69" s="5" t="s">
        <v>418</v>
      </c>
      <c r="C69" s="40"/>
      <c r="D69" s="40"/>
      <c r="E69" s="70"/>
      <c r="F69" s="34" t="e">
        <f t="shared" si="4"/>
        <v>#DIV/0!</v>
      </c>
      <c r="G69" s="65"/>
      <c r="H69" s="92">
        <f t="shared" si="7"/>
        <v>0</v>
      </c>
      <c r="I69" s="93" t="e">
        <f t="shared" si="13"/>
        <v>#DIV/0!</v>
      </c>
      <c r="J69" s="92">
        <f t="shared" si="8"/>
        <v>0</v>
      </c>
      <c r="K69" s="93" t="e">
        <f t="shared" si="14"/>
        <v>#DIV/0!</v>
      </c>
      <c r="L69" s="65"/>
      <c r="M69" s="65"/>
    </row>
    <row r="70" spans="1:13" ht="53.25" customHeight="1" x14ac:dyDescent="0.25">
      <c r="A70" s="14" t="s">
        <v>331</v>
      </c>
      <c r="B70" s="5" t="s">
        <v>332</v>
      </c>
      <c r="C70" s="40"/>
      <c r="D70" s="40">
        <v>0</v>
      </c>
      <c r="E70" s="70">
        <v>0</v>
      </c>
      <c r="F70" s="34">
        <v>0</v>
      </c>
      <c r="G70" s="65">
        <v>51420</v>
      </c>
      <c r="H70" s="92">
        <f t="shared" si="7"/>
        <v>51420</v>
      </c>
      <c r="I70" s="93">
        <v>0</v>
      </c>
      <c r="J70" s="92">
        <f t="shared" si="8"/>
        <v>51420</v>
      </c>
      <c r="K70" s="93">
        <v>0</v>
      </c>
      <c r="L70" s="65">
        <v>0</v>
      </c>
      <c r="M70" s="65">
        <v>0</v>
      </c>
    </row>
    <row r="71" spans="1:13" ht="39.75" customHeight="1" x14ac:dyDescent="0.25">
      <c r="A71" s="14" t="s">
        <v>288</v>
      </c>
      <c r="B71" s="5" t="s">
        <v>290</v>
      </c>
      <c r="C71" s="40"/>
      <c r="D71" s="40">
        <v>6590840</v>
      </c>
      <c r="E71" s="41">
        <v>6087152.5899999999</v>
      </c>
      <c r="F71" s="34">
        <f t="shared" si="4"/>
        <v>92.357766081409963</v>
      </c>
      <c r="G71" s="142">
        <v>7510800</v>
      </c>
      <c r="H71" s="92">
        <f t="shared" si="7"/>
        <v>919960</v>
      </c>
      <c r="I71" s="93">
        <f t="shared" si="13"/>
        <v>13.958160113126702</v>
      </c>
      <c r="J71" s="92">
        <f t="shared" si="8"/>
        <v>1423647.4100000001</v>
      </c>
      <c r="K71" s="93">
        <f t="shared" si="14"/>
        <v>23.387739816786819</v>
      </c>
      <c r="L71" s="142">
        <v>7510800</v>
      </c>
      <c r="M71" s="142">
        <v>8284200</v>
      </c>
    </row>
    <row r="72" spans="1:13" ht="30" customHeight="1" x14ac:dyDescent="0.25">
      <c r="A72" s="14" t="s">
        <v>217</v>
      </c>
      <c r="B72" s="5" t="s">
        <v>55</v>
      </c>
      <c r="C72" s="40"/>
      <c r="D72" s="40">
        <v>2976500</v>
      </c>
      <c r="E72" s="41">
        <v>2976367.75</v>
      </c>
      <c r="F72" s="34">
        <f t="shared" si="4"/>
        <v>99.995556862086346</v>
      </c>
      <c r="G72" s="65">
        <v>7883000</v>
      </c>
      <c r="H72" s="92">
        <f t="shared" si="7"/>
        <v>4906500</v>
      </c>
      <c r="I72" s="93">
        <f t="shared" si="13"/>
        <v>164.84125650932302</v>
      </c>
      <c r="J72" s="92">
        <f t="shared" si="8"/>
        <v>4906632.25</v>
      </c>
      <c r="K72" s="93">
        <f t="shared" si="14"/>
        <v>164.85302429446091</v>
      </c>
      <c r="L72" s="65">
        <v>2796080</v>
      </c>
      <c r="M72" s="65">
        <v>2137460</v>
      </c>
    </row>
    <row r="73" spans="1:13" ht="21.75" customHeight="1" x14ac:dyDescent="0.25">
      <c r="A73" s="14" t="s">
        <v>218</v>
      </c>
      <c r="B73" s="5" t="s">
        <v>56</v>
      </c>
      <c r="C73" s="40"/>
      <c r="D73" s="40">
        <v>100506.55</v>
      </c>
      <c r="E73" s="41">
        <v>100506.55</v>
      </c>
      <c r="F73" s="34">
        <f t="shared" si="4"/>
        <v>100</v>
      </c>
      <c r="G73" s="142">
        <v>84290</v>
      </c>
      <c r="H73" s="92">
        <f t="shared" si="7"/>
        <v>-16216.550000000003</v>
      </c>
      <c r="I73" s="93">
        <f t="shared" si="13"/>
        <v>-16.134819073980751</v>
      </c>
      <c r="J73" s="92">
        <f t="shared" si="8"/>
        <v>-16216.550000000003</v>
      </c>
      <c r="K73" s="93">
        <f t="shared" si="14"/>
        <v>-16.134819073980751</v>
      </c>
      <c r="L73" s="142">
        <v>84290</v>
      </c>
      <c r="M73" s="65">
        <v>0</v>
      </c>
    </row>
    <row r="74" spans="1:13" s="7" customFormat="1" ht="23.25" customHeight="1" x14ac:dyDescent="0.25">
      <c r="A74" s="15" t="s">
        <v>219</v>
      </c>
      <c r="B74" s="6" t="s">
        <v>344</v>
      </c>
      <c r="C74" s="44">
        <f>SUM(C75:C77)</f>
        <v>0</v>
      </c>
      <c r="D74" s="44">
        <f>SUM(D75:D77)</f>
        <v>1590000</v>
      </c>
      <c r="E74" s="44">
        <f>SUM(E75:E77)</f>
        <v>1582050</v>
      </c>
      <c r="F74" s="35">
        <f t="shared" si="4"/>
        <v>99.5</v>
      </c>
      <c r="G74" s="99">
        <f>SUM(G75:G79)</f>
        <v>195586460</v>
      </c>
      <c r="H74" s="100">
        <f t="shared" ref="H74:H101" si="15">SUM(G74-D74)</f>
        <v>193996460</v>
      </c>
      <c r="I74" s="101">
        <f t="shared" ref="I74:I82" si="16">SUM(H74/D74*100)</f>
        <v>12201.035220125787</v>
      </c>
      <c r="J74" s="100">
        <f t="shared" ref="J74:J101" si="17">SUM(G74-E74)</f>
        <v>194004410</v>
      </c>
      <c r="K74" s="101">
        <f t="shared" ref="K74:K82" si="18">SUM(J74/E74*100)</f>
        <v>12262.849467463102</v>
      </c>
      <c r="L74" s="99">
        <f>SUM(L75:L79)</f>
        <v>0</v>
      </c>
      <c r="M74" s="99">
        <f>SUM(M75:M79)</f>
        <v>0</v>
      </c>
    </row>
    <row r="75" spans="1:13" ht="31.5" customHeight="1" x14ac:dyDescent="0.25">
      <c r="A75" s="14" t="s">
        <v>341</v>
      </c>
      <c r="B75" s="5" t="s">
        <v>346</v>
      </c>
      <c r="C75" s="40"/>
      <c r="D75" s="40">
        <v>0</v>
      </c>
      <c r="E75" s="70">
        <v>0</v>
      </c>
      <c r="F75" s="34">
        <v>0</v>
      </c>
      <c r="G75" s="65">
        <v>6672430</v>
      </c>
      <c r="H75" s="92">
        <f t="shared" si="15"/>
        <v>6672430</v>
      </c>
      <c r="I75" s="93">
        <v>0</v>
      </c>
      <c r="J75" s="92">
        <f t="shared" si="17"/>
        <v>6672430</v>
      </c>
      <c r="K75" s="93">
        <v>0</v>
      </c>
      <c r="L75" s="65">
        <v>0</v>
      </c>
      <c r="M75" s="65">
        <v>0</v>
      </c>
    </row>
    <row r="76" spans="1:13" ht="45" customHeight="1" x14ac:dyDescent="0.25">
      <c r="A76" s="14" t="s">
        <v>342</v>
      </c>
      <c r="B76" s="5" t="s">
        <v>347</v>
      </c>
      <c r="C76" s="40"/>
      <c r="D76" s="40">
        <v>1590000</v>
      </c>
      <c r="E76" s="70">
        <v>1582050</v>
      </c>
      <c r="F76" s="34">
        <f t="shared" ref="F75:F80" si="19">SUM(E76*100/D76)</f>
        <v>99.5</v>
      </c>
      <c r="G76" s="65">
        <v>0</v>
      </c>
      <c r="H76" s="92">
        <f t="shared" si="15"/>
        <v>-1590000</v>
      </c>
      <c r="I76" s="93">
        <f t="shared" si="16"/>
        <v>-100</v>
      </c>
      <c r="J76" s="92">
        <f t="shared" si="17"/>
        <v>-1582050</v>
      </c>
      <c r="K76" s="93">
        <f t="shared" si="18"/>
        <v>-100</v>
      </c>
      <c r="L76" s="65">
        <v>0</v>
      </c>
      <c r="M76" s="65">
        <v>0</v>
      </c>
    </row>
    <row r="77" spans="1:13" ht="54.75" customHeight="1" x14ac:dyDescent="0.25">
      <c r="A77" s="14" t="s">
        <v>343</v>
      </c>
      <c r="B77" s="5" t="s">
        <v>348</v>
      </c>
      <c r="C77" s="40"/>
      <c r="D77" s="40">
        <v>0</v>
      </c>
      <c r="E77" s="70">
        <v>0</v>
      </c>
      <c r="F77" s="34">
        <v>0</v>
      </c>
      <c r="G77" s="65">
        <v>2362270</v>
      </c>
      <c r="H77" s="92">
        <f t="shared" si="15"/>
        <v>2362270</v>
      </c>
      <c r="I77" s="93">
        <v>0</v>
      </c>
      <c r="J77" s="92">
        <f t="shared" si="17"/>
        <v>2362270</v>
      </c>
      <c r="K77" s="93">
        <v>0</v>
      </c>
      <c r="L77" s="65">
        <v>0</v>
      </c>
      <c r="M77" s="65">
        <v>0</v>
      </c>
    </row>
    <row r="78" spans="1:13" ht="30.75" customHeight="1" x14ac:dyDescent="0.25">
      <c r="A78" s="22" t="s">
        <v>405</v>
      </c>
      <c r="B78" s="21" t="s">
        <v>414</v>
      </c>
      <c r="C78" s="40"/>
      <c r="D78" s="40">
        <v>0</v>
      </c>
      <c r="E78" s="70">
        <v>0</v>
      </c>
      <c r="F78" s="34">
        <v>0</v>
      </c>
      <c r="G78" s="65">
        <v>582760</v>
      </c>
      <c r="H78" s="92">
        <f t="shared" si="15"/>
        <v>582760</v>
      </c>
      <c r="I78" s="93">
        <v>0</v>
      </c>
      <c r="J78" s="92">
        <f t="shared" si="17"/>
        <v>582760</v>
      </c>
      <c r="K78" s="93">
        <v>0</v>
      </c>
      <c r="L78" s="65">
        <v>0</v>
      </c>
      <c r="M78" s="65">
        <v>0</v>
      </c>
    </row>
    <row r="79" spans="1:13" ht="54.75" customHeight="1" x14ac:dyDescent="0.25">
      <c r="A79" s="22" t="s">
        <v>406</v>
      </c>
      <c r="B79" s="21" t="s">
        <v>409</v>
      </c>
      <c r="C79" s="40"/>
      <c r="D79" s="40">
        <v>0</v>
      </c>
      <c r="E79" s="70">
        <v>0</v>
      </c>
      <c r="F79" s="34">
        <v>0</v>
      </c>
      <c r="G79" s="65">
        <v>185969000</v>
      </c>
      <c r="H79" s="92">
        <f t="shared" si="15"/>
        <v>185969000</v>
      </c>
      <c r="I79" s="93">
        <v>0</v>
      </c>
      <c r="J79" s="92">
        <f t="shared" si="17"/>
        <v>185969000</v>
      </c>
      <c r="K79" s="93">
        <v>0</v>
      </c>
      <c r="L79" s="65">
        <v>0</v>
      </c>
      <c r="M79" s="65">
        <v>0</v>
      </c>
    </row>
    <row r="80" spans="1:13" ht="23.25" customHeight="1" x14ac:dyDescent="0.25">
      <c r="A80" s="14" t="s">
        <v>285</v>
      </c>
      <c r="B80" s="5" t="s">
        <v>291</v>
      </c>
      <c r="C80" s="40"/>
      <c r="D80" s="40">
        <v>576913.12</v>
      </c>
      <c r="E80" s="70">
        <v>576913.12</v>
      </c>
      <c r="F80" s="34">
        <f t="shared" si="19"/>
        <v>100</v>
      </c>
      <c r="G80" s="65">
        <v>586560</v>
      </c>
      <c r="H80" s="92">
        <f t="shared" si="15"/>
        <v>9646.8800000000047</v>
      </c>
      <c r="I80" s="93">
        <f t="shared" si="16"/>
        <v>1.6721547258276954</v>
      </c>
      <c r="J80" s="92">
        <f t="shared" si="17"/>
        <v>9646.8800000000047</v>
      </c>
      <c r="K80" s="93">
        <f t="shared" si="18"/>
        <v>1.6721547258276954</v>
      </c>
      <c r="L80" s="65">
        <v>0</v>
      </c>
      <c r="M80" s="65">
        <v>0</v>
      </c>
    </row>
    <row r="81" spans="1:13" ht="23.25" customHeight="1" x14ac:dyDescent="0.25">
      <c r="A81" s="14" t="s">
        <v>420</v>
      </c>
      <c r="B81" s="5" t="s">
        <v>391</v>
      </c>
      <c r="C81" s="40"/>
      <c r="D81" s="40">
        <v>125635178.56999999</v>
      </c>
      <c r="E81" s="70">
        <v>125635178.56999999</v>
      </c>
      <c r="F81" s="34">
        <f t="shared" si="4"/>
        <v>100</v>
      </c>
      <c r="G81" s="65">
        <v>0</v>
      </c>
      <c r="H81" s="92">
        <f t="shared" si="15"/>
        <v>-125635178.56999999</v>
      </c>
      <c r="I81" s="93">
        <f t="shared" si="16"/>
        <v>-100</v>
      </c>
      <c r="J81" s="92">
        <f t="shared" si="17"/>
        <v>-125635178.56999999</v>
      </c>
      <c r="K81" s="93">
        <f t="shared" si="18"/>
        <v>-100</v>
      </c>
      <c r="L81" s="65">
        <v>0</v>
      </c>
      <c r="M81" s="65">
        <v>0</v>
      </c>
    </row>
    <row r="82" spans="1:13" s="7" customFormat="1" ht="15" customHeight="1" x14ac:dyDescent="0.25">
      <c r="A82" s="15" t="s">
        <v>220</v>
      </c>
      <c r="B82" s="6" t="s">
        <v>345</v>
      </c>
      <c r="C82" s="43">
        <f>SUM(C83:C116)</f>
        <v>0</v>
      </c>
      <c r="D82" s="43">
        <f>SUM(D83:D116)</f>
        <v>240798393.67000002</v>
      </c>
      <c r="E82" s="43">
        <f>SUM(E83:E116)</f>
        <v>240358103.15999997</v>
      </c>
      <c r="F82" s="35">
        <f t="shared" si="4"/>
        <v>99.817153884089677</v>
      </c>
      <c r="G82" s="67">
        <f>SUM(G83:G116)</f>
        <v>261423650</v>
      </c>
      <c r="H82" s="92">
        <f t="shared" si="15"/>
        <v>20625256.329999983</v>
      </c>
      <c r="I82" s="93">
        <f t="shared" si="16"/>
        <v>8.5653629227550745</v>
      </c>
      <c r="J82" s="92">
        <f t="shared" si="17"/>
        <v>21065546.840000033</v>
      </c>
      <c r="K82" s="93">
        <f t="shared" si="18"/>
        <v>8.7642341003070996</v>
      </c>
      <c r="L82" s="67">
        <f>SUM(L83:L116)</f>
        <v>438866490</v>
      </c>
      <c r="M82" s="67">
        <f>SUM(M83:M116)</f>
        <v>203475200</v>
      </c>
    </row>
    <row r="83" spans="1:13" ht="53.25" customHeight="1" x14ac:dyDescent="0.25">
      <c r="A83" s="14" t="s">
        <v>221</v>
      </c>
      <c r="B83" s="5" t="s">
        <v>349</v>
      </c>
      <c r="C83" s="40"/>
      <c r="D83" s="40">
        <v>5968000</v>
      </c>
      <c r="E83" s="70">
        <v>5968000</v>
      </c>
      <c r="F83" s="34">
        <f t="shared" si="4"/>
        <v>100</v>
      </c>
      <c r="G83" s="65">
        <v>5786000</v>
      </c>
      <c r="H83" s="92">
        <f t="shared" si="15"/>
        <v>-182000</v>
      </c>
      <c r="I83" s="93">
        <v>0</v>
      </c>
      <c r="J83" s="92">
        <f t="shared" si="17"/>
        <v>-182000</v>
      </c>
      <c r="K83" s="93">
        <v>0</v>
      </c>
      <c r="L83" s="65">
        <v>5786000</v>
      </c>
      <c r="M83" s="65">
        <v>5786000</v>
      </c>
    </row>
    <row r="84" spans="1:13" ht="32.25" hidden="1" customHeight="1" x14ac:dyDescent="0.25">
      <c r="A84" s="14" t="s">
        <v>222</v>
      </c>
      <c r="B84" s="5" t="s">
        <v>333</v>
      </c>
      <c r="C84" s="40"/>
      <c r="D84" s="40"/>
      <c r="E84" s="70"/>
      <c r="F84" s="34" t="e">
        <f t="shared" si="4"/>
        <v>#DIV/0!</v>
      </c>
      <c r="G84" s="65"/>
      <c r="H84" s="92">
        <f t="shared" si="15"/>
        <v>0</v>
      </c>
      <c r="I84" s="93" t="e">
        <f t="shared" ref="I84:I97" si="20">SUM(H84/D84*100)</f>
        <v>#DIV/0!</v>
      </c>
      <c r="J84" s="92">
        <f t="shared" si="17"/>
        <v>0</v>
      </c>
      <c r="K84" s="93" t="e">
        <f>SUM(J84/E84*100)</f>
        <v>#DIV/0!</v>
      </c>
      <c r="L84" s="65"/>
      <c r="M84" s="65"/>
    </row>
    <row r="85" spans="1:13" ht="57" customHeight="1" x14ac:dyDescent="0.25">
      <c r="A85" s="14" t="s">
        <v>223</v>
      </c>
      <c r="B85" s="5" t="s">
        <v>57</v>
      </c>
      <c r="C85" s="45"/>
      <c r="D85" s="40">
        <v>1905300</v>
      </c>
      <c r="E85" s="70">
        <v>1902967.41</v>
      </c>
      <c r="F85" s="34">
        <f t="shared" si="4"/>
        <v>99.877573610455045</v>
      </c>
      <c r="G85" s="65">
        <v>3626120</v>
      </c>
      <c r="H85" s="92">
        <f t="shared" si="15"/>
        <v>1720820</v>
      </c>
      <c r="I85" s="93">
        <f t="shared" si="20"/>
        <v>90.317535296278805</v>
      </c>
      <c r="J85" s="92">
        <f t="shared" si="17"/>
        <v>1723152.59</v>
      </c>
      <c r="K85" s="93">
        <f>SUM(J85/E85*100)</f>
        <v>90.550819785190129</v>
      </c>
      <c r="L85" s="65">
        <v>3811050</v>
      </c>
      <c r="M85" s="65">
        <v>3986360</v>
      </c>
    </row>
    <row r="86" spans="1:13" ht="30" customHeight="1" x14ac:dyDescent="0.25">
      <c r="A86" s="14" t="s">
        <v>224</v>
      </c>
      <c r="B86" s="5" t="s">
        <v>58</v>
      </c>
      <c r="C86" s="40"/>
      <c r="D86" s="40">
        <v>770000</v>
      </c>
      <c r="E86" s="41">
        <v>770000</v>
      </c>
      <c r="F86" s="34">
        <f t="shared" si="4"/>
        <v>100</v>
      </c>
      <c r="G86" s="65">
        <v>752000</v>
      </c>
      <c r="H86" s="92">
        <f t="shared" si="15"/>
        <v>-18000</v>
      </c>
      <c r="I86" s="93">
        <f t="shared" si="20"/>
        <v>-2.3376623376623376</v>
      </c>
      <c r="J86" s="92">
        <f t="shared" si="17"/>
        <v>-18000</v>
      </c>
      <c r="K86" s="93">
        <v>0</v>
      </c>
      <c r="L86" s="65">
        <v>752000</v>
      </c>
      <c r="M86" s="65">
        <v>752000</v>
      </c>
    </row>
    <row r="87" spans="1:13" ht="52.5" customHeight="1" x14ac:dyDescent="0.25">
      <c r="A87" s="14" t="s">
        <v>225</v>
      </c>
      <c r="B87" s="5" t="s">
        <v>59</v>
      </c>
      <c r="C87" s="40"/>
      <c r="D87" s="40">
        <v>1274000</v>
      </c>
      <c r="E87" s="40">
        <v>1274000</v>
      </c>
      <c r="F87" s="34">
        <f t="shared" si="4"/>
        <v>100</v>
      </c>
      <c r="G87" s="65">
        <v>0</v>
      </c>
      <c r="H87" s="92">
        <f t="shared" si="15"/>
        <v>-1274000</v>
      </c>
      <c r="I87" s="93">
        <f t="shared" si="20"/>
        <v>-100</v>
      </c>
      <c r="J87" s="92">
        <f t="shared" si="17"/>
        <v>-1274000</v>
      </c>
      <c r="K87" s="93">
        <f>SUM(J87/E87*100)</f>
        <v>-100</v>
      </c>
      <c r="L87" s="65">
        <v>0</v>
      </c>
      <c r="M87" s="65">
        <v>0</v>
      </c>
    </row>
    <row r="88" spans="1:13" ht="45.75" customHeight="1" x14ac:dyDescent="0.25">
      <c r="A88" s="14" t="s">
        <v>226</v>
      </c>
      <c r="B88" s="5" t="s">
        <v>60</v>
      </c>
      <c r="C88" s="40"/>
      <c r="D88" s="40">
        <v>38613000</v>
      </c>
      <c r="E88" s="41">
        <v>38613000</v>
      </c>
      <c r="F88" s="34">
        <f t="shared" si="4"/>
        <v>100</v>
      </c>
      <c r="G88" s="65">
        <v>29037000</v>
      </c>
      <c r="H88" s="92">
        <f t="shared" si="15"/>
        <v>-9576000</v>
      </c>
      <c r="I88" s="93">
        <f t="shared" si="20"/>
        <v>-24.799937844767307</v>
      </c>
      <c r="J88" s="92">
        <f t="shared" si="17"/>
        <v>-9576000</v>
      </c>
      <c r="K88" s="93">
        <f>SUM(J88/E88*100)</f>
        <v>-24.799937844767307</v>
      </c>
      <c r="L88" s="65">
        <v>29680000</v>
      </c>
      <c r="M88" s="65">
        <v>30130000</v>
      </c>
    </row>
    <row r="89" spans="1:13" ht="23.25" customHeight="1" x14ac:dyDescent="0.25">
      <c r="A89" s="14" t="s">
        <v>227</v>
      </c>
      <c r="B89" s="5" t="s">
        <v>61</v>
      </c>
      <c r="C89" s="40"/>
      <c r="D89" s="40">
        <v>0</v>
      </c>
      <c r="E89" s="41">
        <v>0</v>
      </c>
      <c r="F89" s="34">
        <v>0</v>
      </c>
      <c r="G89" s="65">
        <v>740440</v>
      </c>
      <c r="H89" s="92">
        <f t="shared" si="15"/>
        <v>740440</v>
      </c>
      <c r="I89" s="93">
        <v>0</v>
      </c>
      <c r="J89" s="92">
        <f t="shared" si="17"/>
        <v>740440</v>
      </c>
      <c r="K89" s="93">
        <v>0</v>
      </c>
      <c r="L89" s="65">
        <v>740440</v>
      </c>
      <c r="M89" s="65">
        <v>658170</v>
      </c>
    </row>
    <row r="90" spans="1:13" ht="45.75" customHeight="1" x14ac:dyDescent="0.25">
      <c r="A90" s="14" t="s">
        <v>228</v>
      </c>
      <c r="B90" s="5" t="s">
        <v>372</v>
      </c>
      <c r="C90" s="40"/>
      <c r="D90" s="40">
        <v>0</v>
      </c>
      <c r="E90" s="70">
        <v>0</v>
      </c>
      <c r="F90" s="34">
        <v>0</v>
      </c>
      <c r="G90" s="65">
        <v>120832030</v>
      </c>
      <c r="H90" s="92">
        <f t="shared" si="15"/>
        <v>120832030</v>
      </c>
      <c r="I90" s="93">
        <v>0</v>
      </c>
      <c r="J90" s="92">
        <f t="shared" si="17"/>
        <v>120832030</v>
      </c>
      <c r="K90" s="93">
        <v>0</v>
      </c>
      <c r="L90" s="65">
        <v>120832030</v>
      </c>
      <c r="M90" s="65">
        <v>0</v>
      </c>
    </row>
    <row r="91" spans="1:13" ht="31.5" hidden="1" customHeight="1" x14ac:dyDescent="0.25">
      <c r="A91" s="14" t="s">
        <v>229</v>
      </c>
      <c r="B91" s="5" t="s">
        <v>389</v>
      </c>
      <c r="C91" s="40"/>
      <c r="D91" s="40">
        <v>0</v>
      </c>
      <c r="E91" s="70">
        <v>0</v>
      </c>
      <c r="F91" s="34" t="e">
        <f t="shared" ref="F90:F115" si="21">SUM(E91*100/D91)</f>
        <v>#DIV/0!</v>
      </c>
      <c r="G91" s="65">
        <v>0</v>
      </c>
      <c r="H91" s="92">
        <f t="shared" si="15"/>
        <v>0</v>
      </c>
      <c r="I91" s="93" t="e">
        <f t="shared" si="20"/>
        <v>#DIV/0!</v>
      </c>
      <c r="J91" s="92">
        <f t="shared" si="17"/>
        <v>0</v>
      </c>
      <c r="K91" s="93" t="e">
        <f t="shared" ref="K89:K97" si="22">SUM(J91/E91*100)</f>
        <v>#DIV/0!</v>
      </c>
      <c r="L91" s="65">
        <v>15200000</v>
      </c>
      <c r="M91" s="65">
        <v>15200000</v>
      </c>
    </row>
    <row r="92" spans="1:13" ht="69" customHeight="1" x14ac:dyDescent="0.25">
      <c r="A92" s="14" t="s">
        <v>334</v>
      </c>
      <c r="B92" s="5" t="s">
        <v>390</v>
      </c>
      <c r="C92" s="40"/>
      <c r="D92" s="40">
        <v>0</v>
      </c>
      <c r="E92" s="41">
        <v>0</v>
      </c>
      <c r="F92" s="34">
        <v>0</v>
      </c>
      <c r="G92" s="65">
        <v>2775900</v>
      </c>
      <c r="H92" s="92">
        <f t="shared" si="15"/>
        <v>2775900</v>
      </c>
      <c r="I92" s="93">
        <v>0</v>
      </c>
      <c r="J92" s="92">
        <f t="shared" si="17"/>
        <v>2775900</v>
      </c>
      <c r="K92" s="93">
        <v>0</v>
      </c>
      <c r="L92" s="65">
        <v>0</v>
      </c>
      <c r="M92" s="65">
        <v>0</v>
      </c>
    </row>
    <row r="93" spans="1:13" ht="50.25" customHeight="1" x14ac:dyDescent="0.25">
      <c r="A93" s="14" t="s">
        <v>335</v>
      </c>
      <c r="B93" s="5" t="s">
        <v>62</v>
      </c>
      <c r="C93" s="40"/>
      <c r="D93" s="40">
        <v>700000</v>
      </c>
      <c r="E93" s="70">
        <v>700000</v>
      </c>
      <c r="F93" s="34">
        <f t="shared" si="21"/>
        <v>100</v>
      </c>
      <c r="G93" s="65">
        <v>0</v>
      </c>
      <c r="H93" s="92">
        <f t="shared" si="15"/>
        <v>-700000</v>
      </c>
      <c r="I93" s="93">
        <f t="shared" si="20"/>
        <v>-100</v>
      </c>
      <c r="J93" s="92">
        <f t="shared" si="17"/>
        <v>-700000</v>
      </c>
      <c r="K93" s="93">
        <f t="shared" si="22"/>
        <v>-100</v>
      </c>
      <c r="L93" s="65">
        <v>0</v>
      </c>
      <c r="M93" s="65">
        <v>0</v>
      </c>
    </row>
    <row r="94" spans="1:13" ht="45.75" customHeight="1" x14ac:dyDescent="0.25">
      <c r="A94" s="14" t="s">
        <v>336</v>
      </c>
      <c r="B94" s="5" t="s">
        <v>367</v>
      </c>
      <c r="C94" s="40"/>
      <c r="D94" s="40">
        <v>1963509.67</v>
      </c>
      <c r="E94" s="70">
        <v>615980.18000000005</v>
      </c>
      <c r="F94" s="34">
        <f t="shared" si="21"/>
        <v>31.371385097380248</v>
      </c>
      <c r="G94" s="65">
        <v>6390000</v>
      </c>
      <c r="H94" s="92">
        <f t="shared" si="15"/>
        <v>4426490.33</v>
      </c>
      <c r="I94" s="93">
        <f t="shared" si="20"/>
        <v>225.43766387460673</v>
      </c>
      <c r="J94" s="92">
        <f t="shared" si="17"/>
        <v>5774019.8200000003</v>
      </c>
      <c r="K94" s="93">
        <f t="shared" si="22"/>
        <v>937.37104008768597</v>
      </c>
      <c r="L94" s="65">
        <v>10439590</v>
      </c>
      <c r="M94" s="65">
        <v>0</v>
      </c>
    </row>
    <row r="95" spans="1:13" ht="38.25" hidden="1" customHeight="1" x14ac:dyDescent="0.25">
      <c r="A95" s="14" t="s">
        <v>350</v>
      </c>
      <c r="B95" s="5" t="s">
        <v>368</v>
      </c>
      <c r="C95" s="40"/>
      <c r="D95" s="40"/>
      <c r="E95" s="70"/>
      <c r="F95" s="34" t="e">
        <f t="shared" si="21"/>
        <v>#DIV/0!</v>
      </c>
      <c r="G95" s="65"/>
      <c r="H95" s="92">
        <f t="shared" si="15"/>
        <v>0</v>
      </c>
      <c r="I95" s="93" t="e">
        <f t="shared" si="20"/>
        <v>#DIV/0!</v>
      </c>
      <c r="J95" s="92">
        <f t="shared" si="17"/>
        <v>0</v>
      </c>
      <c r="K95" s="93" t="e">
        <f t="shared" si="22"/>
        <v>#DIV/0!</v>
      </c>
      <c r="L95" s="65"/>
      <c r="M95" s="65"/>
    </row>
    <row r="96" spans="1:13" ht="38.25" hidden="1" customHeight="1" x14ac:dyDescent="0.25">
      <c r="A96" s="22" t="s">
        <v>337</v>
      </c>
      <c r="B96" s="21" t="s">
        <v>412</v>
      </c>
      <c r="C96" s="40"/>
      <c r="D96" s="40">
        <v>0</v>
      </c>
      <c r="E96" s="70">
        <v>0</v>
      </c>
      <c r="F96" s="34" t="e">
        <f t="shared" si="21"/>
        <v>#DIV/0!</v>
      </c>
      <c r="G96" s="65">
        <v>0</v>
      </c>
      <c r="H96" s="92">
        <f t="shared" si="15"/>
        <v>0</v>
      </c>
      <c r="I96" s="93" t="e">
        <f t="shared" si="20"/>
        <v>#DIV/0!</v>
      </c>
      <c r="J96" s="92">
        <f t="shared" si="17"/>
        <v>0</v>
      </c>
      <c r="K96" s="93" t="e">
        <f t="shared" si="22"/>
        <v>#DIV/0!</v>
      </c>
      <c r="L96" s="65">
        <v>97865020</v>
      </c>
      <c r="M96" s="65">
        <v>107087920</v>
      </c>
    </row>
    <row r="97" spans="1:13" ht="38.25" customHeight="1" x14ac:dyDescent="0.25">
      <c r="A97" s="22" t="s">
        <v>375</v>
      </c>
      <c r="B97" s="21" t="s">
        <v>369</v>
      </c>
      <c r="C97" s="40"/>
      <c r="D97" s="40">
        <v>0</v>
      </c>
      <c r="E97" s="70">
        <v>0</v>
      </c>
      <c r="F97" s="34">
        <v>0</v>
      </c>
      <c r="G97" s="65">
        <v>10260000</v>
      </c>
      <c r="H97" s="92">
        <f t="shared" si="15"/>
        <v>10260000</v>
      </c>
      <c r="I97" s="93">
        <v>0</v>
      </c>
      <c r="J97" s="92">
        <f t="shared" si="17"/>
        <v>10260000</v>
      </c>
      <c r="K97" s="93">
        <v>0</v>
      </c>
      <c r="L97" s="65">
        <v>33190000</v>
      </c>
      <c r="M97" s="65">
        <v>37303750</v>
      </c>
    </row>
    <row r="98" spans="1:13" ht="34.5" hidden="1" customHeight="1" x14ac:dyDescent="0.25">
      <c r="A98" s="22" t="s">
        <v>230</v>
      </c>
      <c r="B98" s="21" t="s">
        <v>413</v>
      </c>
      <c r="C98" s="40"/>
      <c r="D98" s="40">
        <v>0</v>
      </c>
      <c r="E98" s="41">
        <v>0</v>
      </c>
      <c r="F98" s="34" t="e">
        <f t="shared" si="21"/>
        <v>#DIV/0!</v>
      </c>
      <c r="G98" s="65">
        <v>0</v>
      </c>
      <c r="H98" s="92">
        <f t="shared" si="15"/>
        <v>0</v>
      </c>
      <c r="I98" s="93" t="e">
        <f>SUM(H98/D98*100)</f>
        <v>#DIV/0!</v>
      </c>
      <c r="J98" s="92">
        <f t="shared" si="17"/>
        <v>0</v>
      </c>
      <c r="K98" s="93" t="e">
        <f>SUM(J98/E98*100)</f>
        <v>#DIV/0!</v>
      </c>
      <c r="L98" s="65">
        <v>14569000</v>
      </c>
      <c r="M98" s="65">
        <v>2571000</v>
      </c>
    </row>
    <row r="99" spans="1:13" ht="65.25" hidden="1" customHeight="1" x14ac:dyDescent="0.25">
      <c r="A99" s="22" t="s">
        <v>338</v>
      </c>
      <c r="B99" s="21"/>
      <c r="C99" s="40"/>
      <c r="D99" s="40"/>
      <c r="E99" s="70"/>
      <c r="F99" s="34" t="e">
        <f t="shared" si="21"/>
        <v>#DIV/0!</v>
      </c>
      <c r="G99" s="65"/>
      <c r="H99" s="92">
        <f t="shared" si="15"/>
        <v>0</v>
      </c>
      <c r="I99" s="93" t="e">
        <f>SUM(H99/D99*100)</f>
        <v>#DIV/0!</v>
      </c>
      <c r="J99" s="92">
        <f t="shared" si="17"/>
        <v>0</v>
      </c>
      <c r="K99" s="93" t="e">
        <f>SUM(J99/E99*100)</f>
        <v>#DIV/0!</v>
      </c>
      <c r="L99" s="65"/>
      <c r="M99" s="65"/>
    </row>
    <row r="100" spans="1:13" ht="34.5" hidden="1" customHeight="1" x14ac:dyDescent="0.25">
      <c r="A100" s="22" t="s">
        <v>231</v>
      </c>
      <c r="B100" s="21"/>
      <c r="C100" s="40"/>
      <c r="D100" s="40"/>
      <c r="E100" s="41"/>
      <c r="F100" s="34" t="e">
        <f t="shared" si="21"/>
        <v>#DIV/0!</v>
      </c>
      <c r="G100" s="65"/>
      <c r="H100" s="92">
        <f t="shared" si="15"/>
        <v>0</v>
      </c>
      <c r="I100" s="93" t="e">
        <f>SUM(H100/D100*100)</f>
        <v>#DIV/0!</v>
      </c>
      <c r="J100" s="92">
        <f t="shared" si="17"/>
        <v>0</v>
      </c>
      <c r="K100" s="93" t="e">
        <f>SUM(J100/E100*100)</f>
        <v>#DIV/0!</v>
      </c>
      <c r="L100" s="65"/>
      <c r="M100" s="65"/>
    </row>
    <row r="101" spans="1:13" ht="37.5" hidden="1" customHeight="1" x14ac:dyDescent="0.25">
      <c r="A101" s="22" t="s">
        <v>339</v>
      </c>
      <c r="B101" s="21"/>
      <c r="C101" s="40"/>
      <c r="D101" s="40"/>
      <c r="E101" s="70"/>
      <c r="F101" s="34" t="e">
        <f t="shared" si="21"/>
        <v>#DIV/0!</v>
      </c>
      <c r="G101" s="65"/>
      <c r="H101" s="92">
        <f t="shared" si="15"/>
        <v>0</v>
      </c>
      <c r="I101" s="93" t="e">
        <f>SUM(H101/D101*100)</f>
        <v>#DIV/0!</v>
      </c>
      <c r="J101" s="92">
        <f t="shared" si="17"/>
        <v>0</v>
      </c>
      <c r="K101" s="93" t="e">
        <f>SUM(J101/E101*100)</f>
        <v>#DIV/0!</v>
      </c>
      <c r="L101" s="65"/>
      <c r="M101" s="65"/>
    </row>
    <row r="102" spans="1:13" ht="37.5" hidden="1" customHeight="1" x14ac:dyDescent="0.25">
      <c r="A102" s="22"/>
      <c r="B102" s="21"/>
      <c r="C102" s="40"/>
      <c r="D102" s="40"/>
      <c r="E102" s="70"/>
      <c r="F102" s="34" t="e">
        <f t="shared" si="21"/>
        <v>#DIV/0!</v>
      </c>
      <c r="G102" s="65"/>
      <c r="H102" s="92"/>
      <c r="I102" s="93"/>
      <c r="J102" s="92"/>
      <c r="K102" s="93"/>
      <c r="L102" s="65"/>
      <c r="M102" s="65"/>
    </row>
    <row r="103" spans="1:13" ht="93.75" customHeight="1" x14ac:dyDescent="0.25">
      <c r="A103" s="22" t="s">
        <v>338</v>
      </c>
      <c r="B103" s="109" t="s">
        <v>423</v>
      </c>
      <c r="C103" s="40"/>
      <c r="D103" s="40">
        <v>215800</v>
      </c>
      <c r="E103" s="70">
        <v>0</v>
      </c>
      <c r="F103" s="34">
        <f t="shared" si="21"/>
        <v>0</v>
      </c>
      <c r="G103" s="65">
        <v>0</v>
      </c>
      <c r="H103" s="92">
        <f t="shared" ref="H103:H134" si="23">SUM(G103-D103)</f>
        <v>-215800</v>
      </c>
      <c r="I103" s="93">
        <v>0</v>
      </c>
      <c r="J103" s="92">
        <f t="shared" ref="J103:J134" si="24">SUM(G103-E103)</f>
        <v>0</v>
      </c>
      <c r="K103" s="93">
        <v>0</v>
      </c>
      <c r="L103" s="65">
        <v>3478070</v>
      </c>
      <c r="M103" s="65">
        <v>0</v>
      </c>
    </row>
    <row r="104" spans="1:13" ht="52.5" hidden="1" customHeight="1" x14ac:dyDescent="0.25">
      <c r="A104" s="22" t="s">
        <v>232</v>
      </c>
      <c r="B104" s="21" t="s">
        <v>351</v>
      </c>
      <c r="C104" s="40"/>
      <c r="D104" s="40"/>
      <c r="E104" s="41"/>
      <c r="F104" s="34" t="e">
        <f t="shared" si="21"/>
        <v>#DIV/0!</v>
      </c>
      <c r="G104" s="65"/>
      <c r="H104" s="92">
        <f t="shared" si="23"/>
        <v>0</v>
      </c>
      <c r="I104" s="93" t="e">
        <f t="shared" ref="I104:I109" si="25">SUM(H104/D104*100)</f>
        <v>#DIV/0!</v>
      </c>
      <c r="J104" s="92">
        <f t="shared" si="24"/>
        <v>0</v>
      </c>
      <c r="K104" s="93" t="e">
        <f t="shared" ref="K104:K124" si="26">SUM(J104/E104*100)</f>
        <v>#DIV/0!</v>
      </c>
      <c r="L104" s="65"/>
      <c r="M104" s="65"/>
    </row>
    <row r="105" spans="1:13" ht="42" customHeight="1" x14ac:dyDescent="0.25">
      <c r="A105" s="22" t="s">
        <v>353</v>
      </c>
      <c r="B105" s="21" t="s">
        <v>296</v>
      </c>
      <c r="C105" s="40"/>
      <c r="D105" s="40">
        <v>0</v>
      </c>
      <c r="E105" s="41">
        <v>10795623.27</v>
      </c>
      <c r="F105" s="34">
        <v>0</v>
      </c>
      <c r="G105" s="65">
        <v>0</v>
      </c>
      <c r="H105" s="92">
        <f t="shared" si="23"/>
        <v>0</v>
      </c>
      <c r="I105" s="93">
        <v>0</v>
      </c>
      <c r="J105" s="92">
        <f t="shared" si="24"/>
        <v>-10795623.27</v>
      </c>
      <c r="K105" s="93">
        <f t="shared" si="26"/>
        <v>-100</v>
      </c>
      <c r="L105" s="65">
        <v>0</v>
      </c>
      <c r="M105" s="65">
        <v>0</v>
      </c>
    </row>
    <row r="106" spans="1:13" ht="52.5" customHeight="1" x14ac:dyDescent="0.25">
      <c r="A106" s="22" t="s">
        <v>352</v>
      </c>
      <c r="B106" s="21" t="s">
        <v>402</v>
      </c>
      <c r="C106" s="40"/>
      <c r="D106" s="40">
        <v>0</v>
      </c>
      <c r="E106" s="41">
        <v>0</v>
      </c>
      <c r="F106" s="34">
        <v>0</v>
      </c>
      <c r="G106" s="65">
        <v>3978050</v>
      </c>
      <c r="H106" s="92">
        <f t="shared" si="23"/>
        <v>3978050</v>
      </c>
      <c r="I106" s="93">
        <v>0</v>
      </c>
      <c r="J106" s="92">
        <f t="shared" si="24"/>
        <v>3978050</v>
      </c>
      <c r="K106" s="93">
        <v>0</v>
      </c>
      <c r="L106" s="65">
        <v>0</v>
      </c>
      <c r="M106" s="65">
        <v>0</v>
      </c>
    </row>
    <row r="107" spans="1:13" ht="45.75" hidden="1" customHeight="1" x14ac:dyDescent="0.25">
      <c r="A107" s="22" t="s">
        <v>354</v>
      </c>
      <c r="B107" s="21" t="s">
        <v>355</v>
      </c>
      <c r="C107" s="40"/>
      <c r="D107" s="40"/>
      <c r="E107" s="41"/>
      <c r="F107" s="34" t="e">
        <f t="shared" si="21"/>
        <v>#DIV/0!</v>
      </c>
      <c r="G107" s="65"/>
      <c r="H107" s="92">
        <f t="shared" si="23"/>
        <v>0</v>
      </c>
      <c r="I107" s="93" t="e">
        <f t="shared" si="25"/>
        <v>#DIV/0!</v>
      </c>
      <c r="J107" s="92">
        <f t="shared" si="24"/>
        <v>0</v>
      </c>
      <c r="K107" s="93" t="e">
        <f t="shared" si="26"/>
        <v>#DIV/0!</v>
      </c>
      <c r="L107" s="65">
        <v>0</v>
      </c>
      <c r="M107" s="65">
        <v>0</v>
      </c>
    </row>
    <row r="108" spans="1:13" ht="48" hidden="1" customHeight="1" x14ac:dyDescent="0.25">
      <c r="A108" s="22" t="s">
        <v>356</v>
      </c>
      <c r="B108" s="21"/>
      <c r="C108" s="40"/>
      <c r="D108" s="40"/>
      <c r="E108" s="41"/>
      <c r="F108" s="34" t="e">
        <f t="shared" si="21"/>
        <v>#DIV/0!</v>
      </c>
      <c r="G108" s="65"/>
      <c r="H108" s="92">
        <f t="shared" si="23"/>
        <v>0</v>
      </c>
      <c r="I108" s="93" t="e">
        <f t="shared" si="25"/>
        <v>#DIV/0!</v>
      </c>
      <c r="J108" s="92">
        <f t="shared" si="24"/>
        <v>0</v>
      </c>
      <c r="K108" s="93" t="e">
        <f t="shared" si="26"/>
        <v>#DIV/0!</v>
      </c>
      <c r="L108" s="65">
        <v>0</v>
      </c>
      <c r="M108" s="65">
        <v>0</v>
      </c>
    </row>
    <row r="109" spans="1:13" ht="73.5" customHeight="1" x14ac:dyDescent="0.25">
      <c r="A109" s="22" t="s">
        <v>357</v>
      </c>
      <c r="B109" s="21" t="s">
        <v>358</v>
      </c>
      <c r="C109" s="40"/>
      <c r="D109" s="40">
        <v>135000</v>
      </c>
      <c r="E109" s="41">
        <v>0</v>
      </c>
      <c r="F109" s="34">
        <f t="shared" si="21"/>
        <v>0</v>
      </c>
      <c r="G109" s="65">
        <v>0</v>
      </c>
      <c r="H109" s="92">
        <f t="shared" si="23"/>
        <v>-135000</v>
      </c>
      <c r="I109" s="93">
        <f t="shared" si="25"/>
        <v>-100</v>
      </c>
      <c r="J109" s="92">
        <f t="shared" si="24"/>
        <v>0</v>
      </c>
      <c r="K109" s="93">
        <v>0</v>
      </c>
      <c r="L109" s="65">
        <v>0</v>
      </c>
      <c r="M109" s="65">
        <v>0</v>
      </c>
    </row>
    <row r="110" spans="1:13" ht="46.5" customHeight="1" x14ac:dyDescent="0.25">
      <c r="A110" s="22" t="s">
        <v>286</v>
      </c>
      <c r="B110" s="21" t="s">
        <v>411</v>
      </c>
      <c r="C110" s="40"/>
      <c r="D110" s="40">
        <v>0</v>
      </c>
      <c r="E110" s="41">
        <v>0</v>
      </c>
      <c r="F110" s="34">
        <v>0</v>
      </c>
      <c r="G110" s="65">
        <v>0</v>
      </c>
      <c r="H110" s="92">
        <f t="shared" si="23"/>
        <v>0</v>
      </c>
      <c r="I110" s="93">
        <v>0</v>
      </c>
      <c r="J110" s="92">
        <f t="shared" si="24"/>
        <v>0</v>
      </c>
      <c r="K110" s="93">
        <v>0</v>
      </c>
      <c r="L110" s="65">
        <v>342070</v>
      </c>
      <c r="M110" s="65">
        <v>0</v>
      </c>
    </row>
    <row r="111" spans="1:13" ht="46.5" customHeight="1" x14ac:dyDescent="0.25">
      <c r="A111" s="14" t="s">
        <v>294</v>
      </c>
      <c r="B111" s="5" t="s">
        <v>377</v>
      </c>
      <c r="C111" s="40"/>
      <c r="D111" s="40">
        <v>173733084</v>
      </c>
      <c r="E111" s="41">
        <v>171774580.71000001</v>
      </c>
      <c r="F111" s="34">
        <f t="shared" si="21"/>
        <v>98.872694109315418</v>
      </c>
      <c r="G111" s="65">
        <f>67147080</f>
        <v>67147080</v>
      </c>
      <c r="H111" s="92">
        <f t="shared" si="23"/>
        <v>-106586004</v>
      </c>
      <c r="I111" s="93">
        <v>0</v>
      </c>
      <c r="J111" s="92">
        <f t="shared" si="24"/>
        <v>-104627500.71000001</v>
      </c>
      <c r="K111" s="93">
        <f t="shared" si="26"/>
        <v>-60.909769232176636</v>
      </c>
      <c r="L111" s="65">
        <v>79825600</v>
      </c>
      <c r="M111" s="65">
        <v>0</v>
      </c>
    </row>
    <row r="112" spans="1:13" ht="46.5" customHeight="1" x14ac:dyDescent="0.25">
      <c r="A112" s="14" t="s">
        <v>295</v>
      </c>
      <c r="B112" s="5" t="s">
        <v>378</v>
      </c>
      <c r="C112" s="40"/>
      <c r="D112" s="40">
        <v>15051000</v>
      </c>
      <c r="E112" s="41">
        <v>7627192.9199999999</v>
      </c>
      <c r="F112" s="34">
        <f t="shared" si="21"/>
        <v>50.6756555710584</v>
      </c>
      <c r="G112" s="65">
        <v>5838880</v>
      </c>
      <c r="H112" s="92">
        <f t="shared" si="23"/>
        <v>-9212120</v>
      </c>
      <c r="I112" s="93">
        <v>0</v>
      </c>
      <c r="J112" s="92">
        <f t="shared" si="24"/>
        <v>-1788312.92</v>
      </c>
      <c r="K112" s="93">
        <f t="shared" si="26"/>
        <v>-23.446541063760058</v>
      </c>
      <c r="L112" s="65">
        <v>13040780</v>
      </c>
      <c r="M112" s="65">
        <v>0</v>
      </c>
    </row>
    <row r="113" spans="1:13" ht="46.5" customHeight="1" x14ac:dyDescent="0.25">
      <c r="A113" s="22" t="s">
        <v>404</v>
      </c>
      <c r="B113" s="21" t="s">
        <v>408</v>
      </c>
      <c r="C113" s="40"/>
      <c r="D113" s="40">
        <v>0</v>
      </c>
      <c r="E113" s="41">
        <v>0</v>
      </c>
      <c r="F113" s="34">
        <v>0</v>
      </c>
      <c r="G113" s="65">
        <v>93760</v>
      </c>
      <c r="H113" s="92">
        <f t="shared" si="23"/>
        <v>93760</v>
      </c>
      <c r="I113" s="93">
        <v>0</v>
      </c>
      <c r="J113" s="92">
        <f t="shared" si="24"/>
        <v>93760</v>
      </c>
      <c r="K113" s="93">
        <v>0</v>
      </c>
      <c r="L113" s="65">
        <v>0</v>
      </c>
      <c r="M113" s="65">
        <v>0</v>
      </c>
    </row>
    <row r="114" spans="1:13" ht="48.75" customHeight="1" x14ac:dyDescent="0.25">
      <c r="A114" s="22" t="s">
        <v>386</v>
      </c>
      <c r="B114" s="21" t="s">
        <v>388</v>
      </c>
      <c r="C114" s="40"/>
      <c r="D114" s="40">
        <v>469700</v>
      </c>
      <c r="E114" s="70">
        <v>316758.67</v>
      </c>
      <c r="F114" s="34">
        <f t="shared" si="21"/>
        <v>67.438507558015758</v>
      </c>
      <c r="G114" s="65">
        <v>0</v>
      </c>
      <c r="H114" s="92">
        <f t="shared" si="23"/>
        <v>-469700</v>
      </c>
      <c r="I114" s="93">
        <f t="shared" ref="I114:I124" si="27">SUM(H114/D114*100)</f>
        <v>-100</v>
      </c>
      <c r="J114" s="92">
        <f t="shared" si="24"/>
        <v>-316758.67</v>
      </c>
      <c r="K114" s="93">
        <f t="shared" si="26"/>
        <v>-100</v>
      </c>
      <c r="L114" s="65">
        <v>0</v>
      </c>
      <c r="M114" s="65">
        <v>0</v>
      </c>
    </row>
    <row r="115" spans="1:13" ht="22.5" x14ac:dyDescent="0.25">
      <c r="A115" s="22" t="s">
        <v>403</v>
      </c>
      <c r="B115" s="21" t="s">
        <v>410</v>
      </c>
      <c r="C115" s="41"/>
      <c r="D115" s="40">
        <v>0</v>
      </c>
      <c r="E115" s="41">
        <v>0</v>
      </c>
      <c r="F115" s="34">
        <v>0</v>
      </c>
      <c r="G115" s="65">
        <v>4166390</v>
      </c>
      <c r="H115" s="92">
        <f t="shared" si="23"/>
        <v>4166390</v>
      </c>
      <c r="I115" s="93">
        <v>0</v>
      </c>
      <c r="J115" s="92">
        <f t="shared" si="24"/>
        <v>4166390</v>
      </c>
      <c r="K115" s="93">
        <v>0</v>
      </c>
      <c r="L115" s="65">
        <v>9314840</v>
      </c>
      <c r="M115" s="65">
        <v>0</v>
      </c>
    </row>
    <row r="116" spans="1:13" hidden="1" x14ac:dyDescent="0.25">
      <c r="A116" s="22" t="s">
        <v>407</v>
      </c>
      <c r="B116" s="21"/>
      <c r="C116" s="41"/>
      <c r="D116" s="40"/>
      <c r="E116" s="41"/>
      <c r="F116" s="34" t="e">
        <f t="shared" ref="F116:F157" si="28">SUM(E116*100/D116)</f>
        <v>#DIV/0!</v>
      </c>
      <c r="G116" s="65"/>
      <c r="H116" s="92">
        <f t="shared" si="23"/>
        <v>0</v>
      </c>
      <c r="I116" s="93" t="e">
        <f t="shared" si="27"/>
        <v>#DIV/0!</v>
      </c>
      <c r="J116" s="92">
        <f t="shared" si="24"/>
        <v>0</v>
      </c>
      <c r="K116" s="93" t="e">
        <f t="shared" si="26"/>
        <v>#DIV/0!</v>
      </c>
      <c r="L116" s="65"/>
      <c r="M116" s="65"/>
    </row>
    <row r="117" spans="1:13" ht="23.25" customHeight="1" x14ac:dyDescent="0.25">
      <c r="A117" s="55" t="s">
        <v>233</v>
      </c>
      <c r="B117" s="55" t="s">
        <v>63</v>
      </c>
      <c r="C117" s="89">
        <f>SUM(C118:C119,C134,C135,C136,C137,C139,C140)</f>
        <v>0</v>
      </c>
      <c r="D117" s="89">
        <f>SUM(D118:D119,D134,D135,D136,D137,D139,D140)</f>
        <v>298538520</v>
      </c>
      <c r="E117" s="89">
        <f>SUM(E118:E119,E134,E135,E136,E137,E139,E140)</f>
        <v>291010492.94</v>
      </c>
      <c r="F117" s="90">
        <f t="shared" si="28"/>
        <v>97.478373289986166</v>
      </c>
      <c r="G117" s="89">
        <f>SUM(G118:G119,G134,G135,G136,G137,G139,G140)</f>
        <v>271926080</v>
      </c>
      <c r="H117" s="89">
        <f t="shared" si="23"/>
        <v>-26612440</v>
      </c>
      <c r="I117" s="90">
        <f t="shared" si="27"/>
        <v>-8.9142399446476777</v>
      </c>
      <c r="J117" s="89">
        <f t="shared" si="24"/>
        <v>-19084412.939999998</v>
      </c>
      <c r="K117" s="90">
        <f t="shared" si="26"/>
        <v>-6.5579810360772068</v>
      </c>
      <c r="L117" s="89">
        <f>SUM(L118:L119,L134,L135,L136,L137,L139,L140)</f>
        <v>278147210</v>
      </c>
      <c r="M117" s="89">
        <f>SUM(M118:M119,M134,M135,M136,M137,M139,M140)</f>
        <v>278230610</v>
      </c>
    </row>
    <row r="118" spans="1:13" ht="23.25" customHeight="1" x14ac:dyDescent="0.25">
      <c r="A118" s="14" t="s">
        <v>234</v>
      </c>
      <c r="B118" s="5" t="s">
        <v>64</v>
      </c>
      <c r="C118" s="40"/>
      <c r="D118" s="40">
        <v>16799000</v>
      </c>
      <c r="E118" s="40">
        <v>10020427.529999999</v>
      </c>
      <c r="F118" s="34">
        <f t="shared" si="28"/>
        <v>59.648952497172445</v>
      </c>
      <c r="G118" s="65">
        <v>0</v>
      </c>
      <c r="H118" s="92">
        <f t="shared" si="23"/>
        <v>-16799000</v>
      </c>
      <c r="I118" s="93">
        <f t="shared" si="27"/>
        <v>-100</v>
      </c>
      <c r="J118" s="92">
        <f t="shared" si="24"/>
        <v>-10020427.529999999</v>
      </c>
      <c r="K118" s="93">
        <f t="shared" si="26"/>
        <v>-100</v>
      </c>
      <c r="L118" s="65">
        <v>0</v>
      </c>
      <c r="M118" s="65">
        <v>0</v>
      </c>
    </row>
    <row r="119" spans="1:13" s="7" customFormat="1" ht="23.25" customHeight="1" x14ac:dyDescent="0.25">
      <c r="A119" s="15" t="s">
        <v>235</v>
      </c>
      <c r="B119" s="6" t="s">
        <v>65</v>
      </c>
      <c r="C119" s="44">
        <f>SUM(C120:C133)</f>
        <v>0</v>
      </c>
      <c r="D119" s="44">
        <f>SUM(D120:D133)</f>
        <v>264424520</v>
      </c>
      <c r="E119" s="43">
        <f>SUM(E120:E133)</f>
        <v>265449000</v>
      </c>
      <c r="F119" s="35">
        <f t="shared" si="28"/>
        <v>100.38743759466784</v>
      </c>
      <c r="G119" s="67">
        <f>SUM(G120:G133)</f>
        <v>256973050</v>
      </c>
      <c r="H119" s="92">
        <f t="shared" si="23"/>
        <v>-7451470</v>
      </c>
      <c r="I119" s="93">
        <f t="shared" si="27"/>
        <v>-2.8179950936471401</v>
      </c>
      <c r="J119" s="92">
        <f t="shared" si="24"/>
        <v>-8475950</v>
      </c>
      <c r="K119" s="93">
        <f t="shared" si="26"/>
        <v>-3.1930615673820584</v>
      </c>
      <c r="L119" s="67">
        <f>SUM(L120:L133)</f>
        <v>257014050</v>
      </c>
      <c r="M119" s="67">
        <f>SUM(M120:M133)</f>
        <v>257043050</v>
      </c>
    </row>
    <row r="120" spans="1:13" ht="57" customHeight="1" x14ac:dyDescent="0.25">
      <c r="A120" s="14" t="s">
        <v>236</v>
      </c>
      <c r="B120" s="5" t="s">
        <v>66</v>
      </c>
      <c r="C120" s="77"/>
      <c r="D120" s="40">
        <v>2288000</v>
      </c>
      <c r="E120" s="40">
        <v>2288000</v>
      </c>
      <c r="F120" s="34">
        <f t="shared" si="28"/>
        <v>100</v>
      </c>
      <c r="G120" s="65">
        <v>2335000</v>
      </c>
      <c r="H120" s="92">
        <f t="shared" si="23"/>
        <v>47000</v>
      </c>
      <c r="I120" s="93">
        <f t="shared" si="27"/>
        <v>2.0541958041958042</v>
      </c>
      <c r="J120" s="92">
        <f t="shared" si="24"/>
        <v>47000</v>
      </c>
      <c r="K120" s="93">
        <f t="shared" si="26"/>
        <v>2.0541958041958042</v>
      </c>
      <c r="L120" s="65">
        <v>2362000</v>
      </c>
      <c r="M120" s="65">
        <v>2383000</v>
      </c>
    </row>
    <row r="121" spans="1:13" ht="79.5" customHeight="1" x14ac:dyDescent="0.25">
      <c r="A121" s="14" t="s">
        <v>237</v>
      </c>
      <c r="B121" s="5" t="s">
        <v>67</v>
      </c>
      <c r="C121" s="77"/>
      <c r="D121" s="40">
        <v>3357000</v>
      </c>
      <c r="E121" s="40">
        <v>3357000</v>
      </c>
      <c r="F121" s="34">
        <f t="shared" si="28"/>
        <v>100</v>
      </c>
      <c r="G121" s="65">
        <v>3360000</v>
      </c>
      <c r="H121" s="92">
        <f t="shared" si="23"/>
        <v>3000</v>
      </c>
      <c r="I121" s="93">
        <f t="shared" si="27"/>
        <v>8.936550491510277E-2</v>
      </c>
      <c r="J121" s="92">
        <f t="shared" si="24"/>
        <v>3000</v>
      </c>
      <c r="K121" s="93">
        <f t="shared" si="26"/>
        <v>8.936550491510277E-2</v>
      </c>
      <c r="L121" s="65">
        <v>3374000</v>
      </c>
      <c r="M121" s="65">
        <v>3382000</v>
      </c>
    </row>
    <row r="122" spans="1:13" ht="90.75" hidden="1" customHeight="1" x14ac:dyDescent="0.25">
      <c r="A122" s="14" t="s">
        <v>238</v>
      </c>
      <c r="B122" s="5"/>
      <c r="C122" s="77"/>
      <c r="D122" s="40"/>
      <c r="E122" s="70"/>
      <c r="F122" s="34" t="e">
        <f t="shared" si="28"/>
        <v>#DIV/0!</v>
      </c>
      <c r="G122" s="65"/>
      <c r="H122" s="92">
        <f t="shared" si="23"/>
        <v>0</v>
      </c>
      <c r="I122" s="93" t="e">
        <f t="shared" si="27"/>
        <v>#DIV/0!</v>
      </c>
      <c r="J122" s="92">
        <f t="shared" si="24"/>
        <v>0</v>
      </c>
      <c r="K122" s="93" t="e">
        <f t="shared" si="26"/>
        <v>#DIV/0!</v>
      </c>
      <c r="L122" s="65"/>
      <c r="M122" s="65"/>
    </row>
    <row r="123" spans="1:13" ht="68.25" customHeight="1" x14ac:dyDescent="0.25">
      <c r="A123" s="14" t="s">
        <v>239</v>
      </c>
      <c r="B123" s="5" t="s">
        <v>68</v>
      </c>
      <c r="C123" s="77"/>
      <c r="D123" s="40">
        <v>260000</v>
      </c>
      <c r="E123" s="70">
        <v>260000</v>
      </c>
      <c r="F123" s="34">
        <f t="shared" si="28"/>
        <v>100</v>
      </c>
      <c r="G123" s="65">
        <v>327000</v>
      </c>
      <c r="H123" s="92">
        <f t="shared" si="23"/>
        <v>67000</v>
      </c>
      <c r="I123" s="93">
        <f t="shared" si="27"/>
        <v>25.769230769230766</v>
      </c>
      <c r="J123" s="92">
        <f t="shared" si="24"/>
        <v>67000</v>
      </c>
      <c r="K123" s="93">
        <f t="shared" si="26"/>
        <v>25.769230769230766</v>
      </c>
      <c r="L123" s="65">
        <v>327000</v>
      </c>
      <c r="M123" s="65">
        <v>327000</v>
      </c>
    </row>
    <row r="124" spans="1:13" ht="124.5" customHeight="1" x14ac:dyDescent="0.25">
      <c r="A124" s="14" t="s">
        <v>240</v>
      </c>
      <c r="B124" s="5" t="s">
        <v>69</v>
      </c>
      <c r="C124" s="77"/>
      <c r="D124" s="40">
        <v>252952000</v>
      </c>
      <c r="E124" s="70">
        <f>252952000+1197000</f>
        <v>254149000</v>
      </c>
      <c r="F124" s="34">
        <f t="shared" si="28"/>
        <v>100.47321230905469</v>
      </c>
      <c r="G124" s="65">
        <v>246398000</v>
      </c>
      <c r="H124" s="92">
        <f t="shared" si="23"/>
        <v>-6554000</v>
      </c>
      <c r="I124" s="93">
        <f t="shared" si="27"/>
        <v>-2.5910054081406746</v>
      </c>
      <c r="J124" s="92">
        <f t="shared" si="24"/>
        <v>-7751000</v>
      </c>
      <c r="K124" s="93">
        <f t="shared" si="26"/>
        <v>-3.0497857556000612</v>
      </c>
      <c r="L124" s="65">
        <v>246398000</v>
      </c>
      <c r="M124" s="65">
        <v>246398000</v>
      </c>
    </row>
    <row r="125" spans="1:13" ht="72.75" customHeight="1" x14ac:dyDescent="0.25">
      <c r="A125" s="14" t="s">
        <v>376</v>
      </c>
      <c r="B125" s="5" t="s">
        <v>370</v>
      </c>
      <c r="C125" s="77"/>
      <c r="D125" s="40">
        <v>12520</v>
      </c>
      <c r="E125" s="70">
        <v>0</v>
      </c>
      <c r="F125" s="34">
        <f t="shared" si="28"/>
        <v>0</v>
      </c>
      <c r="G125" s="65">
        <v>12050</v>
      </c>
      <c r="H125" s="92">
        <f t="shared" si="23"/>
        <v>-470</v>
      </c>
      <c r="I125" s="93">
        <v>0</v>
      </c>
      <c r="J125" s="92">
        <f t="shared" si="24"/>
        <v>12050</v>
      </c>
      <c r="K125" s="93">
        <v>0</v>
      </c>
      <c r="L125" s="65">
        <v>12050</v>
      </c>
      <c r="M125" s="65">
        <v>12050</v>
      </c>
    </row>
    <row r="126" spans="1:13" ht="57" customHeight="1" x14ac:dyDescent="0.25">
      <c r="A126" s="14" t="s">
        <v>241</v>
      </c>
      <c r="B126" s="5" t="s">
        <v>70</v>
      </c>
      <c r="C126" s="77"/>
      <c r="D126" s="40">
        <v>206000</v>
      </c>
      <c r="E126" s="70">
        <v>80000</v>
      </c>
      <c r="F126" s="34">
        <f t="shared" si="28"/>
        <v>38.834951456310677</v>
      </c>
      <c r="G126" s="65">
        <v>206000</v>
      </c>
      <c r="H126" s="92">
        <f t="shared" si="23"/>
        <v>0</v>
      </c>
      <c r="I126" s="93">
        <f t="shared" ref="I126:I137" si="29">SUM(H126/D126*100)</f>
        <v>0</v>
      </c>
      <c r="J126" s="92">
        <f t="shared" si="24"/>
        <v>126000</v>
      </c>
      <c r="K126" s="93">
        <f t="shared" ref="K126:K139" si="30">SUM(J126/E126*100)</f>
        <v>157.5</v>
      </c>
      <c r="L126" s="65">
        <v>206000</v>
      </c>
      <c r="M126" s="65">
        <v>206000</v>
      </c>
    </row>
    <row r="127" spans="1:13" ht="102" hidden="1" customHeight="1" x14ac:dyDescent="0.25">
      <c r="A127" s="14" t="s">
        <v>242</v>
      </c>
      <c r="B127" s="5" t="s">
        <v>71</v>
      </c>
      <c r="C127" s="77"/>
      <c r="D127" s="40"/>
      <c r="E127" s="70"/>
      <c r="F127" s="34" t="e">
        <f t="shared" si="28"/>
        <v>#DIV/0!</v>
      </c>
      <c r="G127" s="65"/>
      <c r="H127" s="92">
        <f t="shared" si="23"/>
        <v>0</v>
      </c>
      <c r="I127" s="93" t="e">
        <f t="shared" si="29"/>
        <v>#DIV/0!</v>
      </c>
      <c r="J127" s="92">
        <f t="shared" si="24"/>
        <v>0</v>
      </c>
      <c r="K127" s="93" t="e">
        <f t="shared" si="30"/>
        <v>#DIV/0!</v>
      </c>
      <c r="L127" s="65"/>
      <c r="M127" s="65"/>
    </row>
    <row r="128" spans="1:13" ht="124.5" customHeight="1" x14ac:dyDescent="0.25">
      <c r="A128" s="14" t="s">
        <v>243</v>
      </c>
      <c r="B128" s="5" t="s">
        <v>72</v>
      </c>
      <c r="C128" s="77"/>
      <c r="D128" s="40">
        <v>494000</v>
      </c>
      <c r="E128" s="70">
        <v>494000</v>
      </c>
      <c r="F128" s="34">
        <f t="shared" si="28"/>
        <v>100</v>
      </c>
      <c r="G128" s="65">
        <v>797000</v>
      </c>
      <c r="H128" s="92">
        <f t="shared" si="23"/>
        <v>303000</v>
      </c>
      <c r="I128" s="93">
        <f t="shared" si="29"/>
        <v>61.336032388663966</v>
      </c>
      <c r="J128" s="92">
        <f t="shared" si="24"/>
        <v>303000</v>
      </c>
      <c r="K128" s="93">
        <f t="shared" si="30"/>
        <v>61.336032388663966</v>
      </c>
      <c r="L128" s="65">
        <v>797000</v>
      </c>
      <c r="M128" s="65">
        <v>797000</v>
      </c>
    </row>
    <row r="129" spans="1:13" ht="45.75" customHeight="1" x14ac:dyDescent="0.25">
      <c r="A129" s="14" t="s">
        <v>244</v>
      </c>
      <c r="B129" s="5" t="s">
        <v>73</v>
      </c>
      <c r="C129" s="77"/>
      <c r="D129" s="40">
        <v>3065000</v>
      </c>
      <c r="E129" s="70">
        <v>3065000</v>
      </c>
      <c r="F129" s="34">
        <f t="shared" si="28"/>
        <v>100</v>
      </c>
      <c r="G129" s="65">
        <v>2062000</v>
      </c>
      <c r="H129" s="92">
        <f t="shared" si="23"/>
        <v>-1003000</v>
      </c>
      <c r="I129" s="93">
        <f t="shared" si="29"/>
        <v>-32.72430668841762</v>
      </c>
      <c r="J129" s="92">
        <f t="shared" si="24"/>
        <v>-1003000</v>
      </c>
      <c r="K129" s="93">
        <f t="shared" si="30"/>
        <v>-32.72430668841762</v>
      </c>
      <c r="L129" s="65">
        <v>2062000</v>
      </c>
      <c r="M129" s="65">
        <v>2062000</v>
      </c>
    </row>
    <row r="130" spans="1:13" ht="45.75" customHeight="1" x14ac:dyDescent="0.25">
      <c r="A130" s="14" t="s">
        <v>245</v>
      </c>
      <c r="B130" s="5" t="s">
        <v>74</v>
      </c>
      <c r="C130" s="77"/>
      <c r="D130" s="40">
        <v>628000</v>
      </c>
      <c r="E130" s="70">
        <v>628000</v>
      </c>
      <c r="F130" s="34">
        <f t="shared" si="28"/>
        <v>100</v>
      </c>
      <c r="G130" s="65">
        <v>549000</v>
      </c>
      <c r="H130" s="92">
        <f t="shared" si="23"/>
        <v>-79000</v>
      </c>
      <c r="I130" s="93">
        <f t="shared" si="29"/>
        <v>-12.579617834394904</v>
      </c>
      <c r="J130" s="92">
        <f t="shared" si="24"/>
        <v>-79000</v>
      </c>
      <c r="K130" s="93">
        <f t="shared" si="30"/>
        <v>-12.579617834394904</v>
      </c>
      <c r="L130" s="65">
        <v>549000</v>
      </c>
      <c r="M130" s="65">
        <v>549000</v>
      </c>
    </row>
    <row r="131" spans="1:13" ht="45.75" customHeight="1" x14ac:dyDescent="0.25">
      <c r="A131" s="14" t="s">
        <v>246</v>
      </c>
      <c r="B131" s="5" t="s">
        <v>75</v>
      </c>
      <c r="C131" s="77"/>
      <c r="D131" s="40">
        <v>633000</v>
      </c>
      <c r="E131" s="70">
        <v>633000</v>
      </c>
      <c r="F131" s="34">
        <f t="shared" si="28"/>
        <v>100</v>
      </c>
      <c r="G131" s="65">
        <v>609000</v>
      </c>
      <c r="H131" s="92">
        <f t="shared" si="23"/>
        <v>-24000</v>
      </c>
      <c r="I131" s="93">
        <f t="shared" si="29"/>
        <v>-3.7914691943127963</v>
      </c>
      <c r="J131" s="92">
        <f t="shared" si="24"/>
        <v>-24000</v>
      </c>
      <c r="K131" s="93">
        <f t="shared" si="30"/>
        <v>-3.7914691943127963</v>
      </c>
      <c r="L131" s="65">
        <v>609000</v>
      </c>
      <c r="M131" s="65">
        <v>609000</v>
      </c>
    </row>
    <row r="132" spans="1:13" ht="135.75" customHeight="1" x14ac:dyDescent="0.25">
      <c r="A132" s="14" t="s">
        <v>247</v>
      </c>
      <c r="B132" s="5" t="s">
        <v>76</v>
      </c>
      <c r="C132" s="77"/>
      <c r="D132" s="40">
        <v>495000</v>
      </c>
      <c r="E132" s="70">
        <v>495000</v>
      </c>
      <c r="F132" s="34">
        <f t="shared" si="28"/>
        <v>100</v>
      </c>
      <c r="G132" s="65">
        <v>249000</v>
      </c>
      <c r="H132" s="92">
        <f t="shared" si="23"/>
        <v>-246000</v>
      </c>
      <c r="I132" s="93">
        <f t="shared" si="29"/>
        <v>-49.696969696969695</v>
      </c>
      <c r="J132" s="92">
        <f t="shared" si="24"/>
        <v>-246000</v>
      </c>
      <c r="K132" s="93">
        <f t="shared" si="30"/>
        <v>-49.696969696969695</v>
      </c>
      <c r="L132" s="65">
        <v>249000</v>
      </c>
      <c r="M132" s="65">
        <v>249000</v>
      </c>
    </row>
    <row r="133" spans="1:13" ht="43.5" customHeight="1" x14ac:dyDescent="0.25">
      <c r="A133" s="14" t="s">
        <v>292</v>
      </c>
      <c r="B133" s="5" t="s">
        <v>387</v>
      </c>
      <c r="C133" s="77"/>
      <c r="D133" s="40">
        <v>34000</v>
      </c>
      <c r="E133" s="70">
        <v>0</v>
      </c>
      <c r="F133" s="34">
        <f t="shared" si="28"/>
        <v>0</v>
      </c>
      <c r="G133" s="65">
        <v>69000</v>
      </c>
      <c r="H133" s="92">
        <f t="shared" si="23"/>
        <v>35000</v>
      </c>
      <c r="I133" s="93">
        <f t="shared" si="29"/>
        <v>102.94117647058823</v>
      </c>
      <c r="J133" s="92">
        <f t="shared" si="24"/>
        <v>69000</v>
      </c>
      <c r="K133" s="93" t="e">
        <f t="shared" si="30"/>
        <v>#DIV/0!</v>
      </c>
      <c r="L133" s="65">
        <v>69000</v>
      </c>
      <c r="M133" s="65">
        <v>69000</v>
      </c>
    </row>
    <row r="134" spans="1:13" ht="45.75" customHeight="1" x14ac:dyDescent="0.25">
      <c r="A134" s="14" t="s">
        <v>248</v>
      </c>
      <c r="B134" s="5" t="s">
        <v>77</v>
      </c>
      <c r="C134" s="40"/>
      <c r="D134" s="40">
        <v>4219000</v>
      </c>
      <c r="E134" s="70">
        <v>2917000</v>
      </c>
      <c r="F134" s="34">
        <f t="shared" si="28"/>
        <v>69.139606541834553</v>
      </c>
      <c r="G134" s="65">
        <v>3778000</v>
      </c>
      <c r="H134" s="92">
        <f t="shared" si="23"/>
        <v>-441000</v>
      </c>
      <c r="I134" s="93">
        <f t="shared" si="29"/>
        <v>-10.452713913249585</v>
      </c>
      <c r="J134" s="92">
        <f t="shared" si="24"/>
        <v>861000</v>
      </c>
      <c r="K134" s="93">
        <f t="shared" si="30"/>
        <v>29.516626671237571</v>
      </c>
      <c r="L134" s="65">
        <v>3778000</v>
      </c>
      <c r="M134" s="65">
        <v>3778000</v>
      </c>
    </row>
    <row r="135" spans="1:13" ht="45.75" customHeight="1" x14ac:dyDescent="0.25">
      <c r="A135" s="14" t="s">
        <v>249</v>
      </c>
      <c r="B135" s="5" t="s">
        <v>78</v>
      </c>
      <c r="C135" s="40"/>
      <c r="D135" s="40">
        <v>3634000</v>
      </c>
      <c r="E135" s="70">
        <v>3429228</v>
      </c>
      <c r="F135" s="34">
        <f t="shared" si="28"/>
        <v>94.36510731975784</v>
      </c>
      <c r="G135" s="65">
        <v>1853000</v>
      </c>
      <c r="H135" s="92">
        <f t="shared" ref="H135:H157" si="31">SUM(G135-D135)</f>
        <v>-1781000</v>
      </c>
      <c r="I135" s="93">
        <f t="shared" si="29"/>
        <v>-49.009356081452943</v>
      </c>
      <c r="J135" s="92">
        <f t="shared" ref="J135:J157" si="32">SUM(G135-E135)</f>
        <v>-1576228</v>
      </c>
      <c r="K135" s="93">
        <f t="shared" si="30"/>
        <v>-45.964514462147164</v>
      </c>
      <c r="L135" s="65">
        <v>7409000</v>
      </c>
      <c r="M135" s="65">
        <v>7409000</v>
      </c>
    </row>
    <row r="136" spans="1:13" ht="34.5" customHeight="1" x14ac:dyDescent="0.25">
      <c r="A136" s="14" t="s">
        <v>250</v>
      </c>
      <c r="B136" s="5" t="s">
        <v>421</v>
      </c>
      <c r="C136" s="40"/>
      <c r="D136" s="41">
        <v>1360000</v>
      </c>
      <c r="E136" s="70">
        <v>1264800</v>
      </c>
      <c r="F136" s="34">
        <f t="shared" si="28"/>
        <v>93</v>
      </c>
      <c r="G136" s="65">
        <v>1479030</v>
      </c>
      <c r="H136" s="92">
        <f t="shared" si="31"/>
        <v>119030</v>
      </c>
      <c r="I136" s="93">
        <f t="shared" si="29"/>
        <v>8.7522058823529409</v>
      </c>
      <c r="J136" s="92">
        <f t="shared" si="32"/>
        <v>214230</v>
      </c>
      <c r="K136" s="93">
        <f t="shared" si="30"/>
        <v>16.937855787476281</v>
      </c>
      <c r="L136" s="65">
        <v>1545160</v>
      </c>
      <c r="M136" s="65">
        <v>1599560</v>
      </c>
    </row>
    <row r="137" spans="1:13" ht="45.75" customHeight="1" x14ac:dyDescent="0.25">
      <c r="A137" s="14" t="s">
        <v>251</v>
      </c>
      <c r="B137" s="5" t="s">
        <v>79</v>
      </c>
      <c r="C137" s="40"/>
      <c r="D137" s="40">
        <v>134000</v>
      </c>
      <c r="E137" s="70">
        <v>129037.41</v>
      </c>
      <c r="F137" s="34">
        <f t="shared" si="28"/>
        <v>96.296574626865677</v>
      </c>
      <c r="G137" s="65">
        <v>0</v>
      </c>
      <c r="H137" s="92">
        <f t="shared" si="31"/>
        <v>-134000</v>
      </c>
      <c r="I137" s="93">
        <f t="shared" si="29"/>
        <v>-100</v>
      </c>
      <c r="J137" s="92">
        <f t="shared" si="32"/>
        <v>-129037.41</v>
      </c>
      <c r="K137" s="93">
        <f t="shared" si="30"/>
        <v>-100</v>
      </c>
      <c r="L137" s="65">
        <v>0</v>
      </c>
      <c r="M137" s="65">
        <v>0</v>
      </c>
    </row>
    <row r="138" spans="1:13" ht="58.5" hidden="1" customHeight="1" x14ac:dyDescent="0.25">
      <c r="A138" s="22" t="s">
        <v>309</v>
      </c>
      <c r="B138" s="5" t="s">
        <v>310</v>
      </c>
      <c r="C138" s="40"/>
      <c r="D138" s="40"/>
      <c r="E138" s="70"/>
      <c r="F138" s="34" t="e">
        <f t="shared" si="28"/>
        <v>#DIV/0!</v>
      </c>
      <c r="G138" s="65"/>
      <c r="H138" s="92">
        <f t="shared" si="31"/>
        <v>0</v>
      </c>
      <c r="I138" s="93">
        <v>0</v>
      </c>
      <c r="J138" s="92">
        <f t="shared" si="32"/>
        <v>0</v>
      </c>
      <c r="K138" s="93" t="e">
        <f t="shared" si="30"/>
        <v>#DIV/0!</v>
      </c>
      <c r="L138" s="65"/>
      <c r="M138" s="65"/>
    </row>
    <row r="139" spans="1:13" s="23" customFormat="1" ht="40.5" customHeight="1" x14ac:dyDescent="0.25">
      <c r="A139" s="22" t="s">
        <v>297</v>
      </c>
      <c r="B139" s="21" t="s">
        <v>298</v>
      </c>
      <c r="C139" s="41"/>
      <c r="D139" s="41">
        <v>7968000</v>
      </c>
      <c r="E139" s="70">
        <v>7801000</v>
      </c>
      <c r="F139" s="34">
        <f t="shared" si="28"/>
        <v>97.904116465863453</v>
      </c>
      <c r="G139" s="65">
        <v>7843000</v>
      </c>
      <c r="H139" s="92">
        <f t="shared" si="31"/>
        <v>-125000</v>
      </c>
      <c r="I139" s="93">
        <f>SUM(H139/D139*100)</f>
        <v>-1.5687751004016066</v>
      </c>
      <c r="J139" s="92">
        <f t="shared" si="32"/>
        <v>42000</v>
      </c>
      <c r="K139" s="93">
        <f t="shared" si="30"/>
        <v>0.53839251378028463</v>
      </c>
      <c r="L139" s="65">
        <v>8401000</v>
      </c>
      <c r="M139" s="65">
        <v>8401000</v>
      </c>
    </row>
    <row r="140" spans="1:13" ht="23.25" hidden="1" customHeight="1" x14ac:dyDescent="0.25">
      <c r="A140" s="14" t="s">
        <v>252</v>
      </c>
      <c r="B140" s="5" t="s">
        <v>80</v>
      </c>
      <c r="C140" s="40"/>
      <c r="D140" s="40"/>
      <c r="E140" s="41"/>
      <c r="F140" s="34" t="e">
        <f t="shared" si="28"/>
        <v>#DIV/0!</v>
      </c>
      <c r="G140" s="66"/>
      <c r="H140" s="92">
        <f t="shared" si="31"/>
        <v>0</v>
      </c>
      <c r="I140" s="93" t="e">
        <f>SUM(H140/D140*100)</f>
        <v>#DIV/0!</v>
      </c>
      <c r="J140" s="92">
        <f t="shared" si="32"/>
        <v>0</v>
      </c>
      <c r="K140" s="93">
        <v>0</v>
      </c>
      <c r="L140" s="66"/>
      <c r="M140" s="66"/>
    </row>
    <row r="141" spans="1:13" ht="20.25" customHeight="1" x14ac:dyDescent="0.25">
      <c r="A141" s="55" t="s">
        <v>253</v>
      </c>
      <c r="B141" s="55" t="s">
        <v>81</v>
      </c>
      <c r="C141" s="89">
        <f>SUM(C142:C147)</f>
        <v>0</v>
      </c>
      <c r="D141" s="89">
        <f>SUM(D142:D147)</f>
        <v>3906880</v>
      </c>
      <c r="E141" s="89">
        <f>SUM(E142:E147)</f>
        <v>3857364.51</v>
      </c>
      <c r="F141" s="90">
        <f t="shared" si="28"/>
        <v>98.732607861004183</v>
      </c>
      <c r="G141" s="89">
        <f t="shared" ref="G141" si="33">SUM(G142:G147)</f>
        <v>14500000</v>
      </c>
      <c r="H141" s="89">
        <f t="shared" si="31"/>
        <v>10593120</v>
      </c>
      <c r="I141" s="90">
        <f>SUM(H141/D141*100)</f>
        <v>271.14014251781475</v>
      </c>
      <c r="J141" s="89">
        <f t="shared" si="32"/>
        <v>10642635.49</v>
      </c>
      <c r="K141" s="90">
        <f>SUM(J141/E141*100)</f>
        <v>275.90432437509003</v>
      </c>
      <c r="L141" s="89">
        <f t="shared" ref="L141:M141" si="34">SUM(L142:L147)</f>
        <v>0</v>
      </c>
      <c r="M141" s="89">
        <f t="shared" si="34"/>
        <v>0</v>
      </c>
    </row>
    <row r="142" spans="1:13" ht="36.75" customHeight="1" x14ac:dyDescent="0.25">
      <c r="A142" s="14" t="s">
        <v>359</v>
      </c>
      <c r="B142" s="5" t="s">
        <v>360</v>
      </c>
      <c r="C142" s="45"/>
      <c r="D142" s="45">
        <v>270880</v>
      </c>
      <c r="E142" s="45">
        <v>270880</v>
      </c>
      <c r="F142" s="34">
        <f t="shared" si="28"/>
        <v>100</v>
      </c>
      <c r="G142" s="65">
        <v>0</v>
      </c>
      <c r="H142" s="92">
        <f t="shared" si="31"/>
        <v>-270880</v>
      </c>
      <c r="I142" s="93">
        <f>SUM(H142/D142*100)</f>
        <v>-100</v>
      </c>
      <c r="J142" s="92">
        <f t="shared" si="32"/>
        <v>-270880</v>
      </c>
      <c r="K142" s="93">
        <f>SUM(J142/E142*100)</f>
        <v>-100</v>
      </c>
      <c r="L142" s="65">
        <v>0</v>
      </c>
      <c r="M142" s="65">
        <v>0</v>
      </c>
    </row>
    <row r="143" spans="1:13" ht="45" customHeight="1" x14ac:dyDescent="0.25">
      <c r="A143" s="14" t="s">
        <v>254</v>
      </c>
      <c r="B143" s="5" t="s">
        <v>361</v>
      </c>
      <c r="C143" s="45"/>
      <c r="D143" s="45">
        <v>1000000</v>
      </c>
      <c r="E143" s="45">
        <v>830184.51</v>
      </c>
      <c r="F143" s="34">
        <f t="shared" si="28"/>
        <v>83.018450999999999</v>
      </c>
      <c r="G143" s="65">
        <v>500000</v>
      </c>
      <c r="H143" s="92">
        <f t="shared" si="31"/>
        <v>-500000</v>
      </c>
      <c r="I143" s="93">
        <f>SUM(H143/D143*100)</f>
        <v>-50</v>
      </c>
      <c r="J143" s="92">
        <f t="shared" si="32"/>
        <v>-330184.51</v>
      </c>
      <c r="K143" s="93">
        <f>SUM(J143/E143*100)</f>
        <v>-39.772424807107036</v>
      </c>
      <c r="L143" s="65">
        <v>0</v>
      </c>
      <c r="M143" s="65">
        <v>0</v>
      </c>
    </row>
    <row r="144" spans="1:13" ht="22.5" x14ac:dyDescent="0.25">
      <c r="A144" s="14" t="s">
        <v>255</v>
      </c>
      <c r="B144" s="5" t="s">
        <v>371</v>
      </c>
      <c r="C144" s="40"/>
      <c r="D144" s="40">
        <v>0</v>
      </c>
      <c r="E144" s="41">
        <v>0</v>
      </c>
      <c r="F144" s="34">
        <v>0</v>
      </c>
      <c r="G144" s="65">
        <v>14000000</v>
      </c>
      <c r="H144" s="92">
        <f t="shared" si="31"/>
        <v>14000000</v>
      </c>
      <c r="I144" s="93">
        <v>0</v>
      </c>
      <c r="J144" s="92">
        <f t="shared" si="32"/>
        <v>14000000</v>
      </c>
      <c r="K144" s="93">
        <v>0</v>
      </c>
      <c r="L144" s="65">
        <v>0</v>
      </c>
      <c r="M144" s="65">
        <v>0</v>
      </c>
    </row>
    <row r="145" spans="1:13" ht="63.75" customHeight="1" x14ac:dyDescent="0.25">
      <c r="A145" s="14" t="s">
        <v>293</v>
      </c>
      <c r="B145" s="5" t="s">
        <v>392</v>
      </c>
      <c r="C145" s="40"/>
      <c r="D145" s="40">
        <v>839000</v>
      </c>
      <c r="E145" s="41">
        <v>839000</v>
      </c>
      <c r="F145" s="34">
        <f t="shared" ref="F145:F156" si="35">SUM(E145*100/D145)</f>
        <v>100</v>
      </c>
      <c r="G145" s="65">
        <v>0</v>
      </c>
      <c r="H145" s="92">
        <f t="shared" si="31"/>
        <v>-839000</v>
      </c>
      <c r="I145" s="93">
        <f>SUM(H145/D145*100)</f>
        <v>-100</v>
      </c>
      <c r="J145" s="92">
        <f t="shared" si="32"/>
        <v>-839000</v>
      </c>
      <c r="K145" s="93">
        <f t="shared" ref="K144:K145" si="36">SUM(J145/E145*100)</f>
        <v>-100</v>
      </c>
      <c r="L145" s="65">
        <v>0</v>
      </c>
      <c r="M145" s="65">
        <v>0</v>
      </c>
    </row>
    <row r="146" spans="1:13" ht="34.5" customHeight="1" x14ac:dyDescent="0.25">
      <c r="A146" s="14" t="s">
        <v>311</v>
      </c>
      <c r="B146" s="5" t="s">
        <v>393</v>
      </c>
      <c r="C146" s="40"/>
      <c r="D146" s="40">
        <v>1797000</v>
      </c>
      <c r="E146" s="41">
        <v>1497300</v>
      </c>
      <c r="F146" s="34">
        <f t="shared" ref="F146" si="37">SUM(E146*100/D146)</f>
        <v>83.322203672787978</v>
      </c>
      <c r="G146" s="65">
        <v>0</v>
      </c>
      <c r="H146" s="92">
        <f t="shared" si="31"/>
        <v>-1797000</v>
      </c>
      <c r="I146" s="93">
        <v>0</v>
      </c>
      <c r="J146" s="92">
        <f t="shared" si="32"/>
        <v>-1497300</v>
      </c>
      <c r="K146" s="93">
        <f t="shared" ref="K146:K157" si="38">SUM(J146/E146*100)</f>
        <v>-100</v>
      </c>
      <c r="L146" s="65">
        <v>0</v>
      </c>
      <c r="M146" s="65">
        <v>0</v>
      </c>
    </row>
    <row r="147" spans="1:13" ht="60" customHeight="1" x14ac:dyDescent="0.25">
      <c r="A147" s="14" t="s">
        <v>417</v>
      </c>
      <c r="B147" s="21" t="s">
        <v>422</v>
      </c>
      <c r="C147" s="40"/>
      <c r="D147" s="41">
        <v>0</v>
      </c>
      <c r="E147" s="41">
        <v>420000</v>
      </c>
      <c r="F147" s="34">
        <v>0</v>
      </c>
      <c r="G147" s="65">
        <v>0</v>
      </c>
      <c r="H147" s="92">
        <f t="shared" si="31"/>
        <v>0</v>
      </c>
      <c r="I147" s="93">
        <v>0</v>
      </c>
      <c r="J147" s="92">
        <f t="shared" si="32"/>
        <v>-420000</v>
      </c>
      <c r="K147" s="93">
        <f t="shared" si="38"/>
        <v>-100</v>
      </c>
      <c r="L147" s="65">
        <v>0</v>
      </c>
      <c r="M147" s="65">
        <v>0</v>
      </c>
    </row>
    <row r="148" spans="1:13" ht="26.25" customHeight="1" x14ac:dyDescent="0.25">
      <c r="A148" s="55" t="s">
        <v>394</v>
      </c>
      <c r="B148" s="55" t="s">
        <v>396</v>
      </c>
      <c r="C148" s="89">
        <f>SUM(C149)</f>
        <v>0</v>
      </c>
      <c r="D148" s="89">
        <f>SUM(D149)</f>
        <v>492265.35</v>
      </c>
      <c r="E148" s="89">
        <f>SUM(E149)</f>
        <v>492265.35</v>
      </c>
      <c r="F148" s="89">
        <f t="shared" si="35"/>
        <v>100</v>
      </c>
      <c r="G148" s="89">
        <f>SUM(G149)</f>
        <v>0</v>
      </c>
      <c r="H148" s="89">
        <f t="shared" si="31"/>
        <v>-492265.35</v>
      </c>
      <c r="I148" s="90">
        <f t="shared" ref="I148:I157" si="39">SUM(H148/D148*100)</f>
        <v>-100</v>
      </c>
      <c r="J148" s="89">
        <f t="shared" si="32"/>
        <v>-492265.35</v>
      </c>
      <c r="K148" s="90">
        <f t="shared" si="38"/>
        <v>-100</v>
      </c>
      <c r="L148" s="89">
        <f>SUM(L149)</f>
        <v>0</v>
      </c>
      <c r="M148" s="89">
        <f>SUM(M149)</f>
        <v>0</v>
      </c>
    </row>
    <row r="149" spans="1:13" ht="26.25" customHeight="1" x14ac:dyDescent="0.25">
      <c r="A149" s="14" t="s">
        <v>395</v>
      </c>
      <c r="B149" s="5" t="s">
        <v>397</v>
      </c>
      <c r="C149" s="40"/>
      <c r="D149" s="45">
        <v>492265.35</v>
      </c>
      <c r="E149" s="45">
        <v>492265.35</v>
      </c>
      <c r="F149" s="34">
        <f t="shared" si="35"/>
        <v>100</v>
      </c>
      <c r="G149" s="65">
        <v>0</v>
      </c>
      <c r="H149" s="92">
        <f t="shared" si="31"/>
        <v>-492265.35</v>
      </c>
      <c r="I149" s="93">
        <f t="shared" si="39"/>
        <v>-100</v>
      </c>
      <c r="J149" s="92">
        <f t="shared" si="32"/>
        <v>-492265.35</v>
      </c>
      <c r="K149" s="93">
        <f t="shared" si="38"/>
        <v>-100</v>
      </c>
      <c r="L149" s="65">
        <v>0</v>
      </c>
      <c r="M149" s="65">
        <v>0</v>
      </c>
    </row>
    <row r="150" spans="1:13" ht="26.25" customHeight="1" x14ac:dyDescent="0.25">
      <c r="A150" s="55" t="s">
        <v>256</v>
      </c>
      <c r="B150" s="55" t="s">
        <v>86</v>
      </c>
      <c r="C150" s="89">
        <f>SUM(C151)</f>
        <v>0</v>
      </c>
      <c r="D150" s="89">
        <f>SUM(D151)</f>
        <v>311860</v>
      </c>
      <c r="E150" s="89">
        <f>SUM(E151)</f>
        <v>311860</v>
      </c>
      <c r="F150" s="89">
        <f t="shared" si="35"/>
        <v>100</v>
      </c>
      <c r="G150" s="89">
        <f>SUM(G151)</f>
        <v>0</v>
      </c>
      <c r="H150" s="89">
        <f t="shared" si="31"/>
        <v>-311860</v>
      </c>
      <c r="I150" s="90">
        <f t="shared" si="39"/>
        <v>-100</v>
      </c>
      <c r="J150" s="89">
        <f t="shared" si="32"/>
        <v>-311860</v>
      </c>
      <c r="K150" s="90">
        <f t="shared" si="38"/>
        <v>-100</v>
      </c>
      <c r="L150" s="89">
        <f>SUM(L151)</f>
        <v>0</v>
      </c>
      <c r="M150" s="89">
        <f>SUM(M151)</f>
        <v>0</v>
      </c>
    </row>
    <row r="151" spans="1:13" ht="26.25" customHeight="1" x14ac:dyDescent="0.25">
      <c r="A151" s="14" t="s">
        <v>267</v>
      </c>
      <c r="B151" s="5" t="s">
        <v>268</v>
      </c>
      <c r="C151" s="40"/>
      <c r="D151" s="45">
        <v>311860</v>
      </c>
      <c r="E151" s="45">
        <v>311860</v>
      </c>
      <c r="F151" s="34">
        <f t="shared" si="35"/>
        <v>100</v>
      </c>
      <c r="G151" s="65">
        <v>0</v>
      </c>
      <c r="H151" s="92">
        <f t="shared" si="31"/>
        <v>-311860</v>
      </c>
      <c r="I151" s="93">
        <f t="shared" si="39"/>
        <v>-100</v>
      </c>
      <c r="J151" s="92">
        <f t="shared" si="32"/>
        <v>-311860</v>
      </c>
      <c r="K151" s="93">
        <f t="shared" si="38"/>
        <v>-100</v>
      </c>
      <c r="L151" s="65">
        <v>0</v>
      </c>
      <c r="M151" s="65">
        <v>0</v>
      </c>
    </row>
    <row r="152" spans="1:13" ht="40.5" customHeight="1" x14ac:dyDescent="0.25">
      <c r="A152" s="55" t="s">
        <v>257</v>
      </c>
      <c r="B152" s="55" t="s">
        <v>82</v>
      </c>
      <c r="C152" s="89">
        <f>SUM(C153:C156)</f>
        <v>0</v>
      </c>
      <c r="D152" s="89">
        <f>SUM(D153:D156)</f>
        <v>-2502706.4300000002</v>
      </c>
      <c r="E152" s="89">
        <f>SUM(E153:E156)</f>
        <v>-2512106.4300000002</v>
      </c>
      <c r="F152" s="89">
        <f t="shared" si="35"/>
        <v>100.37559339310924</v>
      </c>
      <c r="G152" s="89">
        <f>SUM(G153:G156)</f>
        <v>0</v>
      </c>
      <c r="H152" s="89">
        <f t="shared" si="31"/>
        <v>2502706.4300000002</v>
      </c>
      <c r="I152" s="90">
        <f t="shared" si="39"/>
        <v>-100</v>
      </c>
      <c r="J152" s="89">
        <f t="shared" si="32"/>
        <v>2512106.4300000002</v>
      </c>
      <c r="K152" s="90">
        <f t="shared" si="38"/>
        <v>-100</v>
      </c>
      <c r="L152" s="89">
        <f>SUM(L153:L156)</f>
        <v>0</v>
      </c>
      <c r="M152" s="89">
        <f>SUM(M153:M156)</f>
        <v>0</v>
      </c>
    </row>
    <row r="153" spans="1:13" ht="33.75" hidden="1" x14ac:dyDescent="0.25">
      <c r="A153" s="14" t="s">
        <v>258</v>
      </c>
      <c r="B153" s="5" t="s">
        <v>84</v>
      </c>
      <c r="C153" s="45"/>
      <c r="D153" s="45"/>
      <c r="E153" s="45"/>
      <c r="F153" s="34" t="e">
        <f t="shared" si="35"/>
        <v>#DIV/0!</v>
      </c>
      <c r="G153" s="65">
        <v>0</v>
      </c>
      <c r="H153" s="92">
        <f t="shared" si="31"/>
        <v>0</v>
      </c>
      <c r="I153" s="93" t="e">
        <f t="shared" si="39"/>
        <v>#DIV/0!</v>
      </c>
      <c r="J153" s="92">
        <f t="shared" si="32"/>
        <v>0</v>
      </c>
      <c r="K153" s="93" t="e">
        <f t="shared" si="38"/>
        <v>#DIV/0!</v>
      </c>
      <c r="L153" s="65">
        <v>0</v>
      </c>
      <c r="M153" s="65">
        <v>0</v>
      </c>
    </row>
    <row r="154" spans="1:13" ht="33.75" hidden="1" x14ac:dyDescent="0.25">
      <c r="A154" s="14" t="s">
        <v>362</v>
      </c>
      <c r="B154" s="5" t="s">
        <v>363</v>
      </c>
      <c r="C154" s="45"/>
      <c r="D154" s="45"/>
      <c r="E154" s="45"/>
      <c r="F154" s="34" t="e">
        <f t="shared" si="35"/>
        <v>#DIV/0!</v>
      </c>
      <c r="G154" s="65">
        <v>0</v>
      </c>
      <c r="H154" s="92">
        <f t="shared" si="31"/>
        <v>0</v>
      </c>
      <c r="I154" s="93" t="e">
        <f t="shared" si="39"/>
        <v>#DIV/0!</v>
      </c>
      <c r="J154" s="92">
        <f t="shared" si="32"/>
        <v>0</v>
      </c>
      <c r="K154" s="93" t="e">
        <f t="shared" si="38"/>
        <v>#DIV/0!</v>
      </c>
      <c r="L154" s="65">
        <v>0</v>
      </c>
      <c r="M154" s="65">
        <v>0</v>
      </c>
    </row>
    <row r="155" spans="1:13" ht="67.5" hidden="1" x14ac:dyDescent="0.25">
      <c r="A155" s="14" t="s">
        <v>364</v>
      </c>
      <c r="B155" s="5" t="s">
        <v>365</v>
      </c>
      <c r="C155" s="45"/>
      <c r="D155" s="45"/>
      <c r="E155" s="45"/>
      <c r="F155" s="34" t="e">
        <f t="shared" si="35"/>
        <v>#DIV/0!</v>
      </c>
      <c r="G155" s="65">
        <v>0</v>
      </c>
      <c r="H155" s="92">
        <f t="shared" si="31"/>
        <v>0</v>
      </c>
      <c r="I155" s="93" t="e">
        <f t="shared" si="39"/>
        <v>#DIV/0!</v>
      </c>
      <c r="J155" s="92">
        <f t="shared" si="32"/>
        <v>0</v>
      </c>
      <c r="K155" s="93" t="e">
        <f t="shared" si="38"/>
        <v>#DIV/0!</v>
      </c>
      <c r="L155" s="65">
        <v>0</v>
      </c>
      <c r="M155" s="65">
        <v>0</v>
      </c>
    </row>
    <row r="156" spans="1:13" ht="34.5" customHeight="1" x14ac:dyDescent="0.25">
      <c r="A156" s="14" t="s">
        <v>259</v>
      </c>
      <c r="B156" s="5" t="s">
        <v>83</v>
      </c>
      <c r="C156" s="45"/>
      <c r="D156" s="45">
        <v>-2502706.4300000002</v>
      </c>
      <c r="E156" s="45">
        <v>-2512106.4300000002</v>
      </c>
      <c r="F156" s="34">
        <f t="shared" si="35"/>
        <v>100.37559339310924</v>
      </c>
      <c r="G156" s="65">
        <v>0</v>
      </c>
      <c r="H156" s="92">
        <f t="shared" si="31"/>
        <v>2502706.4300000002</v>
      </c>
      <c r="I156" s="93">
        <f t="shared" si="39"/>
        <v>-100</v>
      </c>
      <c r="J156" s="92">
        <f t="shared" si="32"/>
        <v>2512106.4300000002</v>
      </c>
      <c r="K156" s="93">
        <f t="shared" si="38"/>
        <v>-100</v>
      </c>
      <c r="L156" s="65">
        <v>0</v>
      </c>
      <c r="M156" s="65">
        <v>0</v>
      </c>
    </row>
    <row r="157" spans="1:13" ht="23.25" customHeight="1" x14ac:dyDescent="0.25">
      <c r="A157" s="55"/>
      <c r="B157" s="60" t="s">
        <v>266</v>
      </c>
      <c r="C157" s="89">
        <f>SUM(C10,C62)</f>
        <v>0</v>
      </c>
      <c r="D157" s="89">
        <f>SUM(D10,D62)</f>
        <v>1415856867</v>
      </c>
      <c r="E157" s="89">
        <f>SUM(E10,E62)</f>
        <v>1418920059.6900001</v>
      </c>
      <c r="F157" s="90">
        <f t="shared" si="28"/>
        <v>100.21634903650187</v>
      </c>
      <c r="G157" s="89">
        <f>SUM(G10,G62)</f>
        <v>1660689780</v>
      </c>
      <c r="H157" s="89">
        <f t="shared" si="31"/>
        <v>244832913</v>
      </c>
      <c r="I157" s="90">
        <f t="shared" si="39"/>
        <v>17.292207899430277</v>
      </c>
      <c r="J157" s="89">
        <f t="shared" si="32"/>
        <v>241769720.30999994</v>
      </c>
      <c r="K157" s="90">
        <f t="shared" si="38"/>
        <v>17.038995161067835</v>
      </c>
      <c r="L157" s="89">
        <f>SUM(L10,L62)</f>
        <v>1601738560</v>
      </c>
      <c r="M157" s="89">
        <f>SUM(M10,M62)</f>
        <v>1311018360</v>
      </c>
    </row>
    <row r="158" spans="1:13" ht="26.25" customHeight="1" x14ac:dyDescent="0.25">
      <c r="A158" s="168" t="s">
        <v>260</v>
      </c>
      <c r="B158" s="169"/>
      <c r="C158" s="169"/>
      <c r="D158" s="169"/>
      <c r="E158" s="169"/>
      <c r="F158" s="169"/>
      <c r="G158" s="169"/>
      <c r="H158" s="169"/>
      <c r="I158" s="169"/>
      <c r="J158" s="169"/>
      <c r="K158" s="170"/>
    </row>
    <row r="159" spans="1:13" x14ac:dyDescent="0.25">
      <c r="A159" s="110" t="s">
        <v>87</v>
      </c>
      <c r="B159" s="111" t="s">
        <v>88</v>
      </c>
      <c r="C159" s="110">
        <f>SUM(C161:C168)</f>
        <v>0</v>
      </c>
      <c r="D159" s="110">
        <f>D161+D162+D163+D164+D165+D166+D167+D168</f>
        <v>171132020.03</v>
      </c>
      <c r="E159" s="110">
        <f>E161+E162+E163+E164+E165+E166+E167+E168</f>
        <v>170496746.23000002</v>
      </c>
      <c r="F159" s="112">
        <f>E159/D159*100</f>
        <v>99.628781451952349</v>
      </c>
      <c r="G159" s="61">
        <f>G161+G162+G163+G164+G165+G166+G167+G168</f>
        <v>176922655</v>
      </c>
      <c r="H159" s="61">
        <f>SUM(G159-D159)</f>
        <v>5790634.9699999988</v>
      </c>
      <c r="I159" s="72">
        <f>SUM(H159/D159*100)</f>
        <v>3.3837238460604167</v>
      </c>
      <c r="J159" s="61">
        <f>SUM(G159-E159)</f>
        <v>6425908.7699999809</v>
      </c>
      <c r="K159" s="72">
        <f>SUM(J159/E159*100)</f>
        <v>3.7689333738553774</v>
      </c>
      <c r="L159" s="61">
        <f>L161+L162+L163+L164+L165+L166+L167+L168</f>
        <v>172507050</v>
      </c>
      <c r="M159" s="61">
        <f>M161+M162+M163+M164+M165+M166+M167+M168</f>
        <v>171729585</v>
      </c>
    </row>
    <row r="160" spans="1:13" x14ac:dyDescent="0.25">
      <c r="A160" s="113"/>
      <c r="B160" s="114" t="s">
        <v>89</v>
      </c>
      <c r="C160" s="115"/>
      <c r="D160" s="115"/>
      <c r="E160" s="116"/>
      <c r="F160" s="117"/>
      <c r="G160" s="10"/>
      <c r="H160" s="73"/>
      <c r="I160" s="74"/>
      <c r="J160" s="73"/>
      <c r="K160" s="74"/>
      <c r="L160" s="10"/>
      <c r="M160" s="10"/>
    </row>
    <row r="161" spans="1:13" ht="31.5" customHeight="1" x14ac:dyDescent="0.25">
      <c r="A161" s="118">
        <v>102</v>
      </c>
      <c r="B161" s="114" t="s">
        <v>90</v>
      </c>
      <c r="C161" s="115"/>
      <c r="D161" s="115">
        <v>2488595</v>
      </c>
      <c r="E161" s="116">
        <v>2488595</v>
      </c>
      <c r="F161" s="119">
        <f t="shared" ref="F161:F169" si="40">E161/D161*100</f>
        <v>100</v>
      </c>
      <c r="G161" s="104">
        <v>2193618</v>
      </c>
      <c r="H161" s="9">
        <f t="shared" ref="H161:H169" si="41">SUM(G161-D161)</f>
        <v>-294977</v>
      </c>
      <c r="I161" s="28">
        <f t="shared" ref="I161:I169" si="42">SUM(H161/D161*100)</f>
        <v>-11.853154088953808</v>
      </c>
      <c r="J161" s="9">
        <f t="shared" ref="J161:J169" si="43">SUM(G161-E161)</f>
        <v>-294977</v>
      </c>
      <c r="K161" s="11">
        <f t="shared" ref="K161:K169" si="44">SUM(J161/E161*100)</f>
        <v>-11.853154088953808</v>
      </c>
      <c r="L161" s="104">
        <v>2193618</v>
      </c>
      <c r="M161" s="104">
        <v>2193618</v>
      </c>
    </row>
    <row r="162" spans="1:13" ht="45.75" customHeight="1" x14ac:dyDescent="0.25">
      <c r="A162" s="118">
        <v>103</v>
      </c>
      <c r="B162" s="114" t="s">
        <v>91</v>
      </c>
      <c r="C162" s="115"/>
      <c r="D162" s="115">
        <v>1382477</v>
      </c>
      <c r="E162" s="116">
        <v>1254598</v>
      </c>
      <c r="F162" s="119">
        <f t="shared" si="40"/>
        <v>90.750008860906902</v>
      </c>
      <c r="G162" s="104">
        <v>1783300</v>
      </c>
      <c r="H162" s="9">
        <f t="shared" si="41"/>
        <v>400823</v>
      </c>
      <c r="I162" s="28">
        <f t="shared" si="42"/>
        <v>28.99310440607692</v>
      </c>
      <c r="J162" s="9">
        <f t="shared" si="43"/>
        <v>528702</v>
      </c>
      <c r="K162" s="11">
        <f t="shared" si="44"/>
        <v>42.141148001192413</v>
      </c>
      <c r="L162" s="104">
        <v>1659300</v>
      </c>
      <c r="M162" s="104">
        <v>1659300</v>
      </c>
    </row>
    <row r="163" spans="1:13" ht="45" customHeight="1" x14ac:dyDescent="0.25">
      <c r="A163" s="118">
        <v>104</v>
      </c>
      <c r="B163" s="114" t="s">
        <v>92</v>
      </c>
      <c r="C163" s="115"/>
      <c r="D163" s="115">
        <v>59163381.829999998</v>
      </c>
      <c r="E163" s="116">
        <v>59163381.829999998</v>
      </c>
      <c r="F163" s="119">
        <f t="shared" si="40"/>
        <v>100</v>
      </c>
      <c r="G163" s="104">
        <v>56472207</v>
      </c>
      <c r="H163" s="9">
        <f t="shared" si="41"/>
        <v>-2691174.8299999982</v>
      </c>
      <c r="I163" s="28">
        <f t="shared" si="42"/>
        <v>-4.5487170387467319</v>
      </c>
      <c r="J163" s="9">
        <f t="shared" si="43"/>
        <v>-2691174.8299999982</v>
      </c>
      <c r="K163" s="11">
        <f t="shared" si="44"/>
        <v>-4.5487170387467319</v>
      </c>
      <c r="L163" s="104">
        <v>56447207</v>
      </c>
      <c r="M163" s="104">
        <v>56402207</v>
      </c>
    </row>
    <row r="164" spans="1:13" ht="20.25" hidden="1" customHeight="1" x14ac:dyDescent="0.25">
      <c r="A164" s="118">
        <v>105</v>
      </c>
      <c r="B164" s="114" t="s">
        <v>93</v>
      </c>
      <c r="C164" s="115"/>
      <c r="D164" s="115"/>
      <c r="E164" s="116"/>
      <c r="F164" s="119" t="e">
        <f t="shared" si="40"/>
        <v>#DIV/0!</v>
      </c>
      <c r="G164" s="68"/>
      <c r="H164" s="9">
        <f t="shared" si="41"/>
        <v>0</v>
      </c>
      <c r="I164" s="28" t="e">
        <f t="shared" si="42"/>
        <v>#DIV/0!</v>
      </c>
      <c r="J164" s="9">
        <f t="shared" si="43"/>
        <v>0</v>
      </c>
      <c r="K164" s="11" t="e">
        <f t="shared" si="44"/>
        <v>#DIV/0!</v>
      </c>
      <c r="L164" s="68"/>
      <c r="M164" s="68"/>
    </row>
    <row r="165" spans="1:13" ht="25.5" x14ac:dyDescent="0.25">
      <c r="A165" s="118">
        <v>106</v>
      </c>
      <c r="B165" s="114" t="s">
        <v>94</v>
      </c>
      <c r="C165" s="115"/>
      <c r="D165" s="115">
        <v>15881469</v>
      </c>
      <c r="E165" s="116">
        <v>15881469</v>
      </c>
      <c r="F165" s="119">
        <f t="shared" si="40"/>
        <v>100</v>
      </c>
      <c r="G165" s="104">
        <v>15874700</v>
      </c>
      <c r="H165" s="9">
        <f t="shared" si="41"/>
        <v>-6769</v>
      </c>
      <c r="I165" s="28">
        <f t="shared" si="42"/>
        <v>-4.2622001780817632E-2</v>
      </c>
      <c r="J165" s="9">
        <f t="shared" si="43"/>
        <v>-6769</v>
      </c>
      <c r="K165" s="11">
        <f t="shared" si="44"/>
        <v>-4.2622001780817632E-2</v>
      </c>
      <c r="L165" s="104">
        <v>15973100</v>
      </c>
      <c r="M165" s="104">
        <v>16127484</v>
      </c>
    </row>
    <row r="166" spans="1:13" x14ac:dyDescent="0.25">
      <c r="A166" s="118">
        <v>107</v>
      </c>
      <c r="B166" s="114" t="s">
        <v>95</v>
      </c>
      <c r="C166" s="115"/>
      <c r="D166" s="115">
        <v>1211100</v>
      </c>
      <c r="E166" s="116">
        <v>1203705.2</v>
      </c>
      <c r="F166" s="119">
        <f t="shared" si="40"/>
        <v>99.389414581785147</v>
      </c>
      <c r="G166" s="105">
        <v>0</v>
      </c>
      <c r="H166" s="9">
        <f t="shared" si="41"/>
        <v>-1211100</v>
      </c>
      <c r="I166" s="28">
        <f t="shared" si="42"/>
        <v>-100</v>
      </c>
      <c r="J166" s="9">
        <f t="shared" si="43"/>
        <v>-1203705.2</v>
      </c>
      <c r="K166" s="11">
        <f t="shared" si="44"/>
        <v>-100</v>
      </c>
      <c r="L166" s="105">
        <v>0</v>
      </c>
      <c r="M166" s="105">
        <v>0</v>
      </c>
    </row>
    <row r="167" spans="1:13" x14ac:dyDescent="0.25">
      <c r="A167" s="118">
        <v>111</v>
      </c>
      <c r="B167" s="114" t="s">
        <v>96</v>
      </c>
      <c r="C167" s="115"/>
      <c r="D167" s="115">
        <v>500000</v>
      </c>
      <c r="E167" s="116">
        <v>0</v>
      </c>
      <c r="F167" s="120">
        <f t="shared" si="40"/>
        <v>0</v>
      </c>
      <c r="G167" s="104">
        <v>500000</v>
      </c>
      <c r="H167" s="9">
        <f t="shared" si="41"/>
        <v>0</v>
      </c>
      <c r="I167" s="28">
        <f t="shared" si="42"/>
        <v>0</v>
      </c>
      <c r="J167" s="9">
        <f t="shared" si="43"/>
        <v>500000</v>
      </c>
      <c r="K167" s="11">
        <v>0</v>
      </c>
      <c r="L167" s="104">
        <v>500000</v>
      </c>
      <c r="M167" s="104">
        <v>500000</v>
      </c>
    </row>
    <row r="168" spans="1:13" x14ac:dyDescent="0.25">
      <c r="A168" s="118">
        <v>113</v>
      </c>
      <c r="B168" s="114" t="s">
        <v>97</v>
      </c>
      <c r="C168" s="115"/>
      <c r="D168" s="115">
        <v>90504997.200000003</v>
      </c>
      <c r="E168" s="116">
        <v>90504997.200000003</v>
      </c>
      <c r="F168" s="119">
        <f t="shared" si="40"/>
        <v>100</v>
      </c>
      <c r="G168" s="104">
        <v>100098830</v>
      </c>
      <c r="H168" s="9">
        <f t="shared" si="41"/>
        <v>9593832.799999997</v>
      </c>
      <c r="I168" s="28">
        <f t="shared" si="42"/>
        <v>10.600334895099026</v>
      </c>
      <c r="J168" s="9">
        <f t="shared" si="43"/>
        <v>9593832.799999997</v>
      </c>
      <c r="K168" s="11">
        <f t="shared" si="44"/>
        <v>10.600334895099026</v>
      </c>
      <c r="L168" s="104">
        <v>95733825</v>
      </c>
      <c r="M168" s="104">
        <v>94846976</v>
      </c>
    </row>
    <row r="169" spans="1:13" x14ac:dyDescent="0.25">
      <c r="A169" s="121" t="s">
        <v>327</v>
      </c>
      <c r="B169" s="111" t="s">
        <v>98</v>
      </c>
      <c r="C169" s="110">
        <f>SUM(C171:C172)</f>
        <v>0</v>
      </c>
      <c r="D169" s="110">
        <f>SUM(D171:D172)</f>
        <v>1422000</v>
      </c>
      <c r="E169" s="110">
        <f>SUM(E171:E172)</f>
        <v>1422000</v>
      </c>
      <c r="F169" s="112">
        <f t="shared" si="40"/>
        <v>100</v>
      </c>
      <c r="G169" s="61">
        <f>SUM(G171:G172)</f>
        <v>1543030</v>
      </c>
      <c r="H169" s="61">
        <f t="shared" si="41"/>
        <v>121030</v>
      </c>
      <c r="I169" s="72">
        <f t="shared" si="42"/>
        <v>8.5112517580872016</v>
      </c>
      <c r="J169" s="61">
        <f t="shared" si="43"/>
        <v>121030</v>
      </c>
      <c r="K169" s="72">
        <f t="shared" si="44"/>
        <v>8.5112517580872016</v>
      </c>
      <c r="L169" s="61">
        <f>SUM(L171:L172)</f>
        <v>1609160</v>
      </c>
      <c r="M169" s="61">
        <f>SUM(M171:M172)</f>
        <v>1663560</v>
      </c>
    </row>
    <row r="170" spans="1:13" x14ac:dyDescent="0.25">
      <c r="A170" s="122"/>
      <c r="B170" s="114" t="s">
        <v>89</v>
      </c>
      <c r="C170" s="115"/>
      <c r="D170" s="115"/>
      <c r="E170" s="116"/>
      <c r="F170" s="119"/>
      <c r="G170" s="10"/>
      <c r="H170" s="73"/>
      <c r="I170" s="74"/>
      <c r="J170" s="73"/>
      <c r="K170" s="74"/>
      <c r="L170" s="10"/>
      <c r="M170" s="10"/>
    </row>
    <row r="171" spans="1:13" x14ac:dyDescent="0.25">
      <c r="A171" s="118">
        <v>203</v>
      </c>
      <c r="B171" s="114" t="s">
        <v>264</v>
      </c>
      <c r="C171" s="115"/>
      <c r="D171" s="115">
        <v>1360000</v>
      </c>
      <c r="E171" s="116">
        <v>1360000</v>
      </c>
      <c r="F171" s="119">
        <f>E171/D171*100</f>
        <v>100</v>
      </c>
      <c r="G171" s="104">
        <v>1479030</v>
      </c>
      <c r="H171" s="9">
        <f>SUM(G171-D171)</f>
        <v>119030</v>
      </c>
      <c r="I171" s="28">
        <f>SUM(H171/D171*100)</f>
        <v>8.7522058823529409</v>
      </c>
      <c r="J171" s="9">
        <f>SUM(G171-E171)</f>
        <v>119030</v>
      </c>
      <c r="K171" s="11">
        <f>SUM(J171/E171*100)</f>
        <v>8.7522058823529409</v>
      </c>
      <c r="L171" s="104">
        <v>1545160</v>
      </c>
      <c r="M171" s="104">
        <v>1599560</v>
      </c>
    </row>
    <row r="172" spans="1:13" x14ac:dyDescent="0.25">
      <c r="A172" s="118">
        <v>204</v>
      </c>
      <c r="B172" s="114" t="s">
        <v>99</v>
      </c>
      <c r="C172" s="115"/>
      <c r="D172" s="115">
        <v>62000</v>
      </c>
      <c r="E172" s="116">
        <v>62000</v>
      </c>
      <c r="F172" s="119">
        <f>E172/D172*100</f>
        <v>100</v>
      </c>
      <c r="G172" s="104">
        <v>64000</v>
      </c>
      <c r="H172" s="9">
        <f>SUM(G172-D172)</f>
        <v>2000</v>
      </c>
      <c r="I172" s="28">
        <f>SUM(H172/D172*100)</f>
        <v>3.225806451612903</v>
      </c>
      <c r="J172" s="9">
        <f>SUM(G172-E172)</f>
        <v>2000</v>
      </c>
      <c r="K172" s="11">
        <f>SUM(J172/E172*100)</f>
        <v>3.225806451612903</v>
      </c>
      <c r="L172" s="104">
        <v>64000</v>
      </c>
      <c r="M172" s="104">
        <v>64000</v>
      </c>
    </row>
    <row r="173" spans="1:13" ht="25.5" x14ac:dyDescent="0.25">
      <c r="A173" s="121" t="s">
        <v>326</v>
      </c>
      <c r="B173" s="111" t="s">
        <v>100</v>
      </c>
      <c r="C173" s="110">
        <f>SUM(C176:C178)</f>
        <v>0</v>
      </c>
      <c r="D173" s="110">
        <f>SUM(D176:D178)</f>
        <v>10469637</v>
      </c>
      <c r="E173" s="110">
        <f>SUM(E176:E178)</f>
        <v>10469637</v>
      </c>
      <c r="F173" s="112">
        <f>E173/D173*100</f>
        <v>100</v>
      </c>
      <c r="G173" s="61">
        <f>SUM(G176:G178)</f>
        <v>9693451</v>
      </c>
      <c r="H173" s="61">
        <f>SUM(G173-D173)</f>
        <v>-776186</v>
      </c>
      <c r="I173" s="72">
        <f>SUM(H173/D173*100)</f>
        <v>-7.4136858804178214</v>
      </c>
      <c r="J173" s="61">
        <f>SUM(G173-E173)</f>
        <v>-776186</v>
      </c>
      <c r="K173" s="72">
        <f>SUM(J173/E173*100)</f>
        <v>-7.4136858804178214</v>
      </c>
      <c r="L173" s="61">
        <f>SUM(L176:L178)</f>
        <v>10128209</v>
      </c>
      <c r="M173" s="61">
        <f>SUM(M176:M178)</f>
        <v>10459879</v>
      </c>
    </row>
    <row r="174" spans="1:13" x14ac:dyDescent="0.25">
      <c r="A174" s="123"/>
      <c r="B174" s="114" t="s">
        <v>89</v>
      </c>
      <c r="C174" s="115"/>
      <c r="D174" s="115"/>
      <c r="E174" s="116"/>
      <c r="F174" s="119"/>
      <c r="G174" s="10"/>
      <c r="H174" s="73"/>
      <c r="I174" s="74"/>
      <c r="J174" s="73"/>
      <c r="K174" s="74"/>
      <c r="L174" s="10"/>
      <c r="M174" s="10"/>
    </row>
    <row r="175" spans="1:13" hidden="1" x14ac:dyDescent="0.25">
      <c r="A175" s="118">
        <v>302</v>
      </c>
      <c r="B175" s="114" t="s">
        <v>101</v>
      </c>
      <c r="C175" s="115"/>
      <c r="D175" s="115"/>
      <c r="E175" s="116"/>
      <c r="F175" s="119" t="e">
        <f>E175/D175*100</f>
        <v>#DIV/0!</v>
      </c>
      <c r="G175" s="10"/>
      <c r="H175" s="73">
        <f>SUM(G175-D175)</f>
        <v>0</v>
      </c>
      <c r="I175" s="74" t="e">
        <f>SUM(H175/D175*100)</f>
        <v>#DIV/0!</v>
      </c>
      <c r="J175" s="73">
        <f>SUM(G175-E175)</f>
        <v>0</v>
      </c>
      <c r="K175" s="74" t="e">
        <f>SUM(J175/E175*100)</f>
        <v>#DIV/0!</v>
      </c>
      <c r="L175" s="10"/>
      <c r="M175" s="10"/>
    </row>
    <row r="176" spans="1:13" ht="25.5" x14ac:dyDescent="0.25">
      <c r="A176" s="118">
        <v>309</v>
      </c>
      <c r="B176" s="114" t="s">
        <v>102</v>
      </c>
      <c r="C176" s="115"/>
      <c r="D176" s="115">
        <v>5553975.5499999998</v>
      </c>
      <c r="E176" s="116">
        <v>5553975.5499999998</v>
      </c>
      <c r="F176" s="119">
        <f>E176/D176*100</f>
        <v>100</v>
      </c>
      <c r="G176" s="104">
        <v>6208960</v>
      </c>
      <c r="H176" s="9">
        <f>SUM(G176-D176)</f>
        <v>654984.45000000019</v>
      </c>
      <c r="I176" s="28">
        <f>SUM(H176/D176*100)</f>
        <v>11.793074062056325</v>
      </c>
      <c r="J176" s="9">
        <f>SUM(G176-E176)</f>
        <v>654984.45000000019</v>
      </c>
      <c r="K176" s="11">
        <f>SUM(J176/E176*100)</f>
        <v>11.793074062056325</v>
      </c>
      <c r="L176" s="104">
        <v>6333359</v>
      </c>
      <c r="M176" s="104">
        <v>6428139</v>
      </c>
    </row>
    <row r="177" spans="1:13" x14ac:dyDescent="0.25">
      <c r="A177" s="118">
        <v>310</v>
      </c>
      <c r="B177" s="114" t="s">
        <v>271</v>
      </c>
      <c r="C177" s="115"/>
      <c r="D177" s="115">
        <v>3252422.45</v>
      </c>
      <c r="E177" s="116">
        <v>3252422.45</v>
      </c>
      <c r="F177" s="119">
        <f>E177/D177*100</f>
        <v>100</v>
      </c>
      <c r="G177" s="104">
        <v>1538477</v>
      </c>
      <c r="H177" s="9">
        <f>SUM(G177-D177)</f>
        <v>-1713945.4500000002</v>
      </c>
      <c r="I177" s="28">
        <f>SUM(H177/D177*100)</f>
        <v>-52.69750397891886</v>
      </c>
      <c r="J177" s="9">
        <f>SUM(G177-E177)</f>
        <v>-1713945.4500000002</v>
      </c>
      <c r="K177" s="11">
        <f>SUM(J177/E177*100)</f>
        <v>-52.69750397891886</v>
      </c>
      <c r="L177" s="104">
        <v>1680858</v>
      </c>
      <c r="M177" s="104">
        <v>1789697</v>
      </c>
    </row>
    <row r="178" spans="1:13" ht="25.5" x14ac:dyDescent="0.25">
      <c r="A178" s="118">
        <v>314</v>
      </c>
      <c r="B178" s="114" t="s">
        <v>103</v>
      </c>
      <c r="C178" s="115"/>
      <c r="D178" s="115">
        <v>1663239</v>
      </c>
      <c r="E178" s="116">
        <v>1663239</v>
      </c>
      <c r="F178" s="119">
        <f>E178/D178*100</f>
        <v>100</v>
      </c>
      <c r="G178" s="104">
        <v>1946014</v>
      </c>
      <c r="H178" s="9">
        <f>SUM(G178-D178)</f>
        <v>282775</v>
      </c>
      <c r="I178" s="28">
        <f>SUM(H178/D178*100)</f>
        <v>17.00146521335779</v>
      </c>
      <c r="J178" s="9">
        <f>SUM(G178-E178)</f>
        <v>282775</v>
      </c>
      <c r="K178" s="11">
        <f>SUM(J178/E178*100)</f>
        <v>17.00146521335779</v>
      </c>
      <c r="L178" s="104">
        <v>2113992</v>
      </c>
      <c r="M178" s="104">
        <v>2242043</v>
      </c>
    </row>
    <row r="179" spans="1:13" x14ac:dyDescent="0.25">
      <c r="A179" s="121" t="s">
        <v>325</v>
      </c>
      <c r="B179" s="111" t="s">
        <v>104</v>
      </c>
      <c r="C179" s="110">
        <f>SUM(C181:C187)</f>
        <v>0</v>
      </c>
      <c r="D179" s="110">
        <f>SUM(D181:D187)</f>
        <v>118469520.22999999</v>
      </c>
      <c r="E179" s="110">
        <f>SUM(E181:E187)</f>
        <v>118301526.91</v>
      </c>
      <c r="F179" s="112">
        <f>E179/D179*100</f>
        <v>99.858197011624725</v>
      </c>
      <c r="G179" s="61">
        <f>SUM(G181:G187)</f>
        <v>159455714</v>
      </c>
      <c r="H179" s="61">
        <f>SUM(G179-D179)</f>
        <v>40986193.770000011</v>
      </c>
      <c r="I179" s="72">
        <f>SUM(H179/D179*100)</f>
        <v>34.596403944599665</v>
      </c>
      <c r="J179" s="61">
        <f>SUM(G179-E179)</f>
        <v>41154187.090000004</v>
      </c>
      <c r="K179" s="72">
        <f>SUM(J179/E179*100)</f>
        <v>34.787536699597119</v>
      </c>
      <c r="L179" s="61">
        <f>SUM(L181:L187)</f>
        <v>152527259</v>
      </c>
      <c r="M179" s="61">
        <f>SUM(M181:M187)</f>
        <v>145266530</v>
      </c>
    </row>
    <row r="180" spans="1:13" x14ac:dyDescent="0.25">
      <c r="A180" s="118"/>
      <c r="B180" s="114" t="s">
        <v>89</v>
      </c>
      <c r="C180" s="115"/>
      <c r="D180" s="115"/>
      <c r="E180" s="116"/>
      <c r="F180" s="117"/>
      <c r="G180" s="10"/>
      <c r="H180" s="73"/>
      <c r="I180" s="74"/>
      <c r="J180" s="73"/>
      <c r="K180" s="74"/>
      <c r="L180" s="10"/>
      <c r="M180" s="10"/>
    </row>
    <row r="181" spans="1:13" x14ac:dyDescent="0.25">
      <c r="A181" s="118">
        <v>405</v>
      </c>
      <c r="B181" s="114" t="s">
        <v>105</v>
      </c>
      <c r="C181" s="115"/>
      <c r="D181" s="115">
        <v>628000</v>
      </c>
      <c r="E181" s="116">
        <v>628000</v>
      </c>
      <c r="F181" s="119">
        <f t="shared" ref="F181:F188" si="45">E181/D181*100</f>
        <v>100</v>
      </c>
      <c r="G181" s="104">
        <v>549000</v>
      </c>
      <c r="H181" s="9">
        <f t="shared" ref="H181:H188" si="46">SUM(G181-D181)</f>
        <v>-79000</v>
      </c>
      <c r="I181" s="28">
        <f t="shared" ref="I181:I188" si="47">SUM(H181/D181*100)</f>
        <v>-12.579617834394904</v>
      </c>
      <c r="J181" s="9">
        <f t="shared" ref="J181:J188" si="48">SUM(G181-E181)</f>
        <v>-79000</v>
      </c>
      <c r="K181" s="11">
        <f t="shared" ref="K181:K188" si="49">SUM(J181/E181*100)</f>
        <v>-12.579617834394904</v>
      </c>
      <c r="L181" s="104">
        <v>549000</v>
      </c>
      <c r="M181" s="104">
        <v>549000</v>
      </c>
    </row>
    <row r="182" spans="1:13" x14ac:dyDescent="0.25">
      <c r="A182" s="118">
        <v>406</v>
      </c>
      <c r="B182" s="114" t="s">
        <v>374</v>
      </c>
      <c r="C182" s="115"/>
      <c r="D182" s="115">
        <v>1114989.23</v>
      </c>
      <c r="E182" s="116">
        <v>951486.91</v>
      </c>
      <c r="F182" s="119">
        <f t="shared" si="45"/>
        <v>85.3359731555434</v>
      </c>
      <c r="G182" s="104">
        <v>100000</v>
      </c>
      <c r="H182" s="9">
        <f t="shared" si="46"/>
        <v>-1014989.23</v>
      </c>
      <c r="I182" s="28">
        <f t="shared" si="47"/>
        <v>-91.031303504160306</v>
      </c>
      <c r="J182" s="9">
        <f t="shared" si="48"/>
        <v>-851486.91</v>
      </c>
      <c r="K182" s="11">
        <f t="shared" si="49"/>
        <v>-89.490133921022618</v>
      </c>
      <c r="L182" s="104">
        <v>100000</v>
      </c>
      <c r="M182" s="104">
        <v>100000</v>
      </c>
    </row>
    <row r="183" spans="1:13" x14ac:dyDescent="0.25">
      <c r="A183" s="118">
        <v>407</v>
      </c>
      <c r="B183" s="114" t="s">
        <v>106</v>
      </c>
      <c r="C183" s="115"/>
      <c r="D183" s="115">
        <v>899855</v>
      </c>
      <c r="E183" s="116">
        <v>899855</v>
      </c>
      <c r="F183" s="119">
        <f t="shared" si="45"/>
        <v>100</v>
      </c>
      <c r="G183" s="104">
        <v>900000</v>
      </c>
      <c r="H183" s="9">
        <f t="shared" si="46"/>
        <v>145</v>
      </c>
      <c r="I183" s="28">
        <f t="shared" si="47"/>
        <v>1.6113707208383572E-2</v>
      </c>
      <c r="J183" s="9">
        <f t="shared" si="48"/>
        <v>145</v>
      </c>
      <c r="K183" s="11">
        <f t="shared" si="49"/>
        <v>1.6113707208383572E-2</v>
      </c>
      <c r="L183" s="104">
        <v>900000</v>
      </c>
      <c r="M183" s="104">
        <v>900000</v>
      </c>
    </row>
    <row r="184" spans="1:13" x14ac:dyDescent="0.25">
      <c r="A184" s="118">
        <v>408</v>
      </c>
      <c r="B184" s="114" t="s">
        <v>107</v>
      </c>
      <c r="C184" s="115"/>
      <c r="D184" s="115">
        <v>44908760</v>
      </c>
      <c r="E184" s="116">
        <v>44904269</v>
      </c>
      <c r="F184" s="119">
        <f t="shared" si="45"/>
        <v>99.989999723884608</v>
      </c>
      <c r="G184" s="104">
        <v>47183180</v>
      </c>
      <c r="H184" s="9">
        <f t="shared" si="46"/>
        <v>2274420</v>
      </c>
      <c r="I184" s="28">
        <f t="shared" si="47"/>
        <v>5.0645352933369798</v>
      </c>
      <c r="J184" s="9">
        <f t="shared" si="48"/>
        <v>2278911</v>
      </c>
      <c r="K184" s="11">
        <f t="shared" si="49"/>
        <v>5.0750430877741266</v>
      </c>
      <c r="L184" s="104">
        <v>48352970</v>
      </c>
      <c r="M184" s="104">
        <v>49221530</v>
      </c>
    </row>
    <row r="185" spans="1:13" x14ac:dyDescent="0.25">
      <c r="A185" s="118">
        <v>409</v>
      </c>
      <c r="B185" s="114" t="s">
        <v>108</v>
      </c>
      <c r="C185" s="115"/>
      <c r="D185" s="115">
        <v>66969116</v>
      </c>
      <c r="E185" s="116">
        <v>66969116</v>
      </c>
      <c r="F185" s="119">
        <f t="shared" si="45"/>
        <v>100</v>
      </c>
      <c r="G185" s="104">
        <v>106421810</v>
      </c>
      <c r="H185" s="9">
        <f t="shared" si="46"/>
        <v>39452694</v>
      </c>
      <c r="I185" s="28">
        <f t="shared" si="47"/>
        <v>58.911773600236863</v>
      </c>
      <c r="J185" s="9">
        <f t="shared" si="48"/>
        <v>39452694</v>
      </c>
      <c r="K185" s="11">
        <f t="shared" si="49"/>
        <v>58.911773600236863</v>
      </c>
      <c r="L185" s="104">
        <v>100052289</v>
      </c>
      <c r="M185" s="104">
        <v>92823000</v>
      </c>
    </row>
    <row r="186" spans="1:13" hidden="1" x14ac:dyDescent="0.25">
      <c r="A186" s="118">
        <v>410</v>
      </c>
      <c r="B186" s="114" t="s">
        <v>109</v>
      </c>
      <c r="C186" s="115"/>
      <c r="D186" s="115">
        <v>0</v>
      </c>
      <c r="E186" s="116">
        <v>0</v>
      </c>
      <c r="F186" s="119" t="e">
        <f t="shared" si="45"/>
        <v>#DIV/0!</v>
      </c>
      <c r="G186" s="104">
        <v>0</v>
      </c>
      <c r="H186" s="9">
        <f t="shared" si="46"/>
        <v>0</v>
      </c>
      <c r="I186" s="28" t="e">
        <f t="shared" si="47"/>
        <v>#DIV/0!</v>
      </c>
      <c r="J186" s="9">
        <f t="shared" si="48"/>
        <v>0</v>
      </c>
      <c r="K186" s="11" t="e">
        <f t="shared" si="49"/>
        <v>#DIV/0!</v>
      </c>
      <c r="L186" s="104">
        <v>0</v>
      </c>
      <c r="M186" s="104">
        <v>0</v>
      </c>
    </row>
    <row r="187" spans="1:13" x14ac:dyDescent="0.25">
      <c r="A187" s="118">
        <v>412</v>
      </c>
      <c r="B187" s="114" t="s">
        <v>110</v>
      </c>
      <c r="C187" s="115"/>
      <c r="D187" s="115">
        <v>3948800</v>
      </c>
      <c r="E187" s="116">
        <v>3948800</v>
      </c>
      <c r="F187" s="119">
        <f t="shared" si="45"/>
        <v>100</v>
      </c>
      <c r="G187" s="104">
        <v>4301724</v>
      </c>
      <c r="H187" s="9">
        <f t="shared" si="46"/>
        <v>352924</v>
      </c>
      <c r="I187" s="28">
        <f t="shared" si="47"/>
        <v>8.9375</v>
      </c>
      <c r="J187" s="9">
        <f t="shared" si="48"/>
        <v>352924</v>
      </c>
      <c r="K187" s="11">
        <f t="shared" si="49"/>
        <v>8.9375</v>
      </c>
      <c r="L187" s="104">
        <v>2573000</v>
      </c>
      <c r="M187" s="104">
        <v>1673000</v>
      </c>
    </row>
    <row r="188" spans="1:13" x14ac:dyDescent="0.25">
      <c r="A188" s="121" t="s">
        <v>324</v>
      </c>
      <c r="B188" s="111" t="s">
        <v>111</v>
      </c>
      <c r="C188" s="110">
        <f>SUM(C190:C193)</f>
        <v>0</v>
      </c>
      <c r="D188" s="110">
        <f>SUM(D190:D193)</f>
        <v>160831619.79000002</v>
      </c>
      <c r="E188" s="110">
        <f>SUM(E190:E193)</f>
        <v>160797619.79000002</v>
      </c>
      <c r="F188" s="112">
        <f t="shared" si="45"/>
        <v>99.978859878396804</v>
      </c>
      <c r="G188" s="61">
        <f>SUM(G190:G193)</f>
        <v>395684261</v>
      </c>
      <c r="H188" s="61">
        <f t="shared" si="46"/>
        <v>234852641.20999998</v>
      </c>
      <c r="I188" s="72">
        <f t="shared" si="47"/>
        <v>146.02392335328724</v>
      </c>
      <c r="J188" s="61">
        <f t="shared" si="48"/>
        <v>234886641.20999998</v>
      </c>
      <c r="K188" s="72">
        <f t="shared" si="49"/>
        <v>146.07594410710769</v>
      </c>
      <c r="L188" s="61">
        <f>SUM(L190:L193)</f>
        <v>316222651</v>
      </c>
      <c r="M188" s="61">
        <f>SUM(M190:M193)</f>
        <v>302792453</v>
      </c>
    </row>
    <row r="189" spans="1:13" x14ac:dyDescent="0.25">
      <c r="A189" s="118"/>
      <c r="B189" s="114" t="s">
        <v>89</v>
      </c>
      <c r="C189" s="115"/>
      <c r="D189" s="115"/>
      <c r="E189" s="116"/>
      <c r="F189" s="117"/>
      <c r="G189" s="10"/>
      <c r="H189" s="73"/>
      <c r="I189" s="74"/>
      <c r="J189" s="73"/>
      <c r="K189" s="74"/>
      <c r="L189" s="10"/>
      <c r="M189" s="10"/>
    </row>
    <row r="190" spans="1:13" x14ac:dyDescent="0.25">
      <c r="A190" s="118">
        <v>501</v>
      </c>
      <c r="B190" s="114" t="s">
        <v>112</v>
      </c>
      <c r="C190" s="115"/>
      <c r="D190" s="115">
        <v>4875495</v>
      </c>
      <c r="E190" s="116">
        <v>4875495</v>
      </c>
      <c r="F190" s="119">
        <f>E190/D190*100</f>
        <v>100</v>
      </c>
      <c r="G190" s="104">
        <v>5272748</v>
      </c>
      <c r="H190" s="9">
        <f>SUM(G190-D190)</f>
        <v>397253</v>
      </c>
      <c r="I190" s="28">
        <f>SUM(H190/D190*100)</f>
        <v>8.1479521566528117</v>
      </c>
      <c r="J190" s="9">
        <f>SUM(G190-E190)</f>
        <v>397253</v>
      </c>
      <c r="K190" s="11">
        <f>SUM(J190/E190*100)</f>
        <v>8.1479521566528117</v>
      </c>
      <c r="L190" s="104">
        <v>5272748</v>
      </c>
      <c r="M190" s="104">
        <v>768000</v>
      </c>
    </row>
    <row r="191" spans="1:13" x14ac:dyDescent="0.25">
      <c r="A191" s="118">
        <v>502</v>
      </c>
      <c r="B191" s="114" t="s">
        <v>113</v>
      </c>
      <c r="C191" s="115"/>
      <c r="D191" s="115">
        <v>34695000</v>
      </c>
      <c r="E191" s="116">
        <v>34695000</v>
      </c>
      <c r="F191" s="119">
        <f>E191/D191*100</f>
        <v>100</v>
      </c>
      <c r="G191" s="104">
        <v>24800000</v>
      </c>
      <c r="H191" s="9">
        <f>SUM(G191-D191)</f>
        <v>-9895000</v>
      </c>
      <c r="I191" s="28">
        <f>SUM(H191/D191*100)</f>
        <v>-28.519959648364317</v>
      </c>
      <c r="J191" s="9">
        <f>SUM(G191-E191)</f>
        <v>-9895000</v>
      </c>
      <c r="K191" s="11">
        <f>SUM(J191/E191*100)</f>
        <v>-28.519959648364317</v>
      </c>
      <c r="L191" s="104">
        <v>154952640</v>
      </c>
      <c r="M191" s="104">
        <v>156053940</v>
      </c>
    </row>
    <row r="192" spans="1:13" x14ac:dyDescent="0.25">
      <c r="A192" s="118">
        <v>503</v>
      </c>
      <c r="B192" s="114" t="s">
        <v>114</v>
      </c>
      <c r="C192" s="115"/>
      <c r="D192" s="115">
        <v>120394124.79000001</v>
      </c>
      <c r="E192" s="116">
        <v>120394124.79000001</v>
      </c>
      <c r="F192" s="119">
        <f>E192/D192*100</f>
        <v>100</v>
      </c>
      <c r="G192" s="104">
        <v>364733513</v>
      </c>
      <c r="H192" s="9">
        <f>SUM(G192-D192)</f>
        <v>244339388.20999998</v>
      </c>
      <c r="I192" s="28">
        <f>SUM(H192/D192*100)</f>
        <v>202.94959462199182</v>
      </c>
      <c r="J192" s="9">
        <f>SUM(G192-E192)</f>
        <v>244339388.20999998</v>
      </c>
      <c r="K192" s="11">
        <f>SUM(J192/E192*100)</f>
        <v>202.94959462199182</v>
      </c>
      <c r="L192" s="104">
        <v>155119263</v>
      </c>
      <c r="M192" s="104">
        <v>145092513</v>
      </c>
    </row>
    <row r="193" spans="1:13" x14ac:dyDescent="0.25">
      <c r="A193" s="124">
        <v>505</v>
      </c>
      <c r="B193" s="125" t="s">
        <v>115</v>
      </c>
      <c r="C193" s="126"/>
      <c r="D193" s="126">
        <v>867000</v>
      </c>
      <c r="E193" s="127">
        <v>833000</v>
      </c>
      <c r="F193" s="119">
        <f>E193/D193*100</f>
        <v>96.078431372549019</v>
      </c>
      <c r="G193" s="104">
        <v>878000</v>
      </c>
      <c r="H193" s="9">
        <f>SUM(G193-D193)</f>
        <v>11000</v>
      </c>
      <c r="I193" s="28">
        <f>SUM(H193/D193*100)</f>
        <v>1.2687427912341407</v>
      </c>
      <c r="J193" s="9">
        <f>SUM(G193-E193)</f>
        <v>45000</v>
      </c>
      <c r="K193" s="11">
        <f>SUM(J193/E193*100)</f>
        <v>5.4021608643457384</v>
      </c>
      <c r="L193" s="104">
        <v>878000</v>
      </c>
      <c r="M193" s="104">
        <v>878000</v>
      </c>
    </row>
    <row r="194" spans="1:13" x14ac:dyDescent="0.25">
      <c r="A194" s="121" t="s">
        <v>323</v>
      </c>
      <c r="B194" s="111" t="s">
        <v>116</v>
      </c>
      <c r="C194" s="110">
        <f>SUM(C196:C198)</f>
        <v>0</v>
      </c>
      <c r="D194" s="110">
        <f>SUM(D196:D198)</f>
        <v>4199233</v>
      </c>
      <c r="E194" s="110">
        <f>SUM(E196:E198)</f>
        <v>4186713</v>
      </c>
      <c r="F194" s="112">
        <f>E194/D194*100</f>
        <v>99.701850314093079</v>
      </c>
      <c r="G194" s="61">
        <f>SUM(G196:G198)</f>
        <v>162050</v>
      </c>
      <c r="H194" s="61">
        <f>SUM(G194-D194)</f>
        <v>-4037183</v>
      </c>
      <c r="I194" s="72">
        <f>SUM(H194/D194*100)</f>
        <v>-96.140961932810114</v>
      </c>
      <c r="J194" s="61">
        <f>SUM(G194-E194)</f>
        <v>-4024663</v>
      </c>
      <c r="K194" s="72">
        <f>SUM(J194/E194*100)</f>
        <v>-96.129421816112071</v>
      </c>
      <c r="L194" s="61">
        <f>SUM(L196:L198)</f>
        <v>162050</v>
      </c>
      <c r="M194" s="61">
        <f>SUM(M196:M198)</f>
        <v>162050</v>
      </c>
    </row>
    <row r="195" spans="1:13" x14ac:dyDescent="0.25">
      <c r="A195" s="118"/>
      <c r="B195" s="114" t="s">
        <v>89</v>
      </c>
      <c r="C195" s="115"/>
      <c r="D195" s="115"/>
      <c r="E195" s="116"/>
      <c r="F195" s="117"/>
      <c r="G195" s="10"/>
      <c r="H195" s="73"/>
      <c r="I195" s="74"/>
      <c r="J195" s="73"/>
      <c r="K195" s="74"/>
      <c r="L195" s="10"/>
      <c r="M195" s="10"/>
    </row>
    <row r="196" spans="1:13" hidden="1" x14ac:dyDescent="0.25">
      <c r="A196" s="118">
        <v>602</v>
      </c>
      <c r="B196" s="114" t="s">
        <v>299</v>
      </c>
      <c r="C196" s="115"/>
      <c r="D196" s="115"/>
      <c r="E196" s="116"/>
      <c r="F196" s="119" t="e">
        <f>E196/D196*100</f>
        <v>#DIV/0!</v>
      </c>
      <c r="G196" s="68"/>
      <c r="H196" s="9">
        <f>SUM(G196-D196)</f>
        <v>0</v>
      </c>
      <c r="I196" s="28" t="e">
        <f>SUM(H196/D196*100)</f>
        <v>#DIV/0!</v>
      </c>
      <c r="J196" s="9">
        <f>SUM(G196-E196)</f>
        <v>0</v>
      </c>
      <c r="K196" s="11" t="e">
        <f>SUM(J196/E196*100)</f>
        <v>#DIV/0!</v>
      </c>
      <c r="L196" s="68"/>
      <c r="M196" s="68"/>
    </row>
    <row r="197" spans="1:13" ht="25.5" x14ac:dyDescent="0.25">
      <c r="A197" s="118">
        <v>603</v>
      </c>
      <c r="B197" s="114" t="s">
        <v>117</v>
      </c>
      <c r="C197" s="115"/>
      <c r="D197" s="115">
        <v>4186713</v>
      </c>
      <c r="E197" s="116">
        <v>4186713</v>
      </c>
      <c r="F197" s="119">
        <f>E197/D197*100</f>
        <v>100</v>
      </c>
      <c r="G197" s="104">
        <v>150000</v>
      </c>
      <c r="H197" s="9">
        <f>SUM(G197-D197)</f>
        <v>-4036713</v>
      </c>
      <c r="I197" s="28">
        <f>SUM(H197/D197*100)</f>
        <v>-96.417237102232718</v>
      </c>
      <c r="J197" s="9">
        <f>SUM(G197-E197)</f>
        <v>-4036713</v>
      </c>
      <c r="K197" s="11">
        <f>SUM(J197/E197*100)</f>
        <v>-96.417237102232718</v>
      </c>
      <c r="L197" s="104">
        <v>150000</v>
      </c>
      <c r="M197" s="104">
        <v>150000</v>
      </c>
    </row>
    <row r="198" spans="1:13" x14ac:dyDescent="0.25">
      <c r="A198" s="124">
        <v>605</v>
      </c>
      <c r="B198" s="125" t="s">
        <v>265</v>
      </c>
      <c r="C198" s="126"/>
      <c r="D198" s="126">
        <v>12520</v>
      </c>
      <c r="E198" s="127">
        <v>0</v>
      </c>
      <c r="F198" s="119">
        <f>E198/D198*100</f>
        <v>0</v>
      </c>
      <c r="G198" s="104">
        <v>12050</v>
      </c>
      <c r="H198" s="9">
        <f>SUM(G198-D198)</f>
        <v>-470</v>
      </c>
      <c r="I198" s="28">
        <f>SUM(H198/D198*100)</f>
        <v>-3.7539936102236422</v>
      </c>
      <c r="J198" s="9">
        <f>SUM(G198-E198)</f>
        <v>12050</v>
      </c>
      <c r="K198" s="11">
        <v>0</v>
      </c>
      <c r="L198" s="104">
        <v>12050</v>
      </c>
      <c r="M198" s="104">
        <v>12050</v>
      </c>
    </row>
    <row r="199" spans="1:13" x14ac:dyDescent="0.25">
      <c r="A199" s="121" t="s">
        <v>322</v>
      </c>
      <c r="B199" s="111" t="s">
        <v>118</v>
      </c>
      <c r="C199" s="110">
        <f>SUM(C201:C206)</f>
        <v>0</v>
      </c>
      <c r="D199" s="110">
        <f>SUM(D201:D206)</f>
        <v>822136856.59000003</v>
      </c>
      <c r="E199" s="110">
        <f>SUM(E201:E206)</f>
        <v>822136856.59000003</v>
      </c>
      <c r="F199" s="112">
        <f>E199/D199*100</f>
        <v>100</v>
      </c>
      <c r="G199" s="61">
        <f>SUM(G201:G206)</f>
        <v>691760194</v>
      </c>
      <c r="H199" s="61">
        <f>SUM(G199-D199)</f>
        <v>-130376662.59000003</v>
      </c>
      <c r="I199" s="72">
        <f>SUM(H199/D199*100)</f>
        <v>-15.858267579775823</v>
      </c>
      <c r="J199" s="61">
        <f>SUM(G199-E199)</f>
        <v>-130376662.59000003</v>
      </c>
      <c r="K199" s="72">
        <f>SUM(J199/E199*100)</f>
        <v>-15.858267579775823</v>
      </c>
      <c r="L199" s="61">
        <f>SUM(L201:L206)</f>
        <v>729283674</v>
      </c>
      <c r="M199" s="61">
        <f>SUM(M201:M206)</f>
        <v>447153464</v>
      </c>
    </row>
    <row r="200" spans="1:13" x14ac:dyDescent="0.25">
      <c r="A200" s="118"/>
      <c r="B200" s="114" t="s">
        <v>89</v>
      </c>
      <c r="C200" s="115"/>
      <c r="D200" s="115"/>
      <c r="E200" s="116"/>
      <c r="F200" s="117"/>
      <c r="G200" s="10"/>
      <c r="H200" s="73"/>
      <c r="I200" s="74"/>
      <c r="J200" s="73"/>
      <c r="K200" s="74"/>
      <c r="L200" s="10"/>
      <c r="M200" s="10"/>
    </row>
    <row r="201" spans="1:13" x14ac:dyDescent="0.25">
      <c r="A201" s="118">
        <v>701</v>
      </c>
      <c r="B201" s="114" t="s">
        <v>119</v>
      </c>
      <c r="C201" s="115"/>
      <c r="D201" s="115">
        <v>121994527.70999999</v>
      </c>
      <c r="E201" s="116">
        <v>121994527.70999999</v>
      </c>
      <c r="F201" s="119">
        <f t="shared" ref="F201:F207" si="50">E201/D201*100</f>
        <v>100</v>
      </c>
      <c r="G201" s="104">
        <v>264163195</v>
      </c>
      <c r="H201" s="9">
        <f t="shared" ref="H201:H207" si="51">SUM(G201-D201)</f>
        <v>142168667.29000002</v>
      </c>
      <c r="I201" s="28">
        <f t="shared" ref="I201:I207" si="52">SUM(H201/D201*100)</f>
        <v>116.53692174452046</v>
      </c>
      <c r="J201" s="9">
        <f t="shared" ref="J201:J207" si="53">SUM(G201-E201)</f>
        <v>142168667.29000002</v>
      </c>
      <c r="K201" s="11">
        <f t="shared" ref="K201:K207" si="54">SUM(J201/E201*100)</f>
        <v>116.53692174452046</v>
      </c>
      <c r="L201" s="104">
        <v>266467485</v>
      </c>
      <c r="M201" s="104">
        <v>120115495</v>
      </c>
    </row>
    <row r="202" spans="1:13" x14ac:dyDescent="0.25">
      <c r="A202" s="118">
        <v>702</v>
      </c>
      <c r="B202" s="114" t="s">
        <v>120</v>
      </c>
      <c r="C202" s="115"/>
      <c r="D202" s="115">
        <v>637887935.78999996</v>
      </c>
      <c r="E202" s="116">
        <v>637887935.78999996</v>
      </c>
      <c r="F202" s="119">
        <f t="shared" si="50"/>
        <v>100</v>
      </c>
      <c r="G202" s="104">
        <v>370044411</v>
      </c>
      <c r="H202" s="9">
        <f t="shared" si="51"/>
        <v>-267843524.78999996</v>
      </c>
      <c r="I202" s="28">
        <f t="shared" si="52"/>
        <v>-41.9891190540053</v>
      </c>
      <c r="J202" s="9">
        <f t="shared" si="53"/>
        <v>-267843524.78999996</v>
      </c>
      <c r="K202" s="11">
        <f t="shared" si="54"/>
        <v>-41.9891190540053</v>
      </c>
      <c r="L202" s="104">
        <v>402764581</v>
      </c>
      <c r="M202" s="104">
        <v>270337381</v>
      </c>
    </row>
    <row r="203" spans="1:13" x14ac:dyDescent="0.25">
      <c r="A203" s="118">
        <v>703</v>
      </c>
      <c r="B203" s="114" t="s">
        <v>121</v>
      </c>
      <c r="C203" s="115"/>
      <c r="D203" s="115">
        <v>38364296</v>
      </c>
      <c r="E203" s="116">
        <v>38364296</v>
      </c>
      <c r="F203" s="119">
        <f t="shared" si="50"/>
        <v>100</v>
      </c>
      <c r="G203" s="104">
        <v>38666893</v>
      </c>
      <c r="H203" s="9">
        <f t="shared" si="51"/>
        <v>302597</v>
      </c>
      <c r="I203" s="28">
        <f t="shared" si="52"/>
        <v>0.78874639065447727</v>
      </c>
      <c r="J203" s="9">
        <f t="shared" si="53"/>
        <v>302597</v>
      </c>
      <c r="K203" s="11">
        <f t="shared" si="54"/>
        <v>0.78874639065447727</v>
      </c>
      <c r="L203" s="104">
        <v>38666893</v>
      </c>
      <c r="M203" s="104">
        <v>38666893</v>
      </c>
    </row>
    <row r="204" spans="1:13" ht="25.5" hidden="1" x14ac:dyDescent="0.25">
      <c r="A204" s="118">
        <v>705</v>
      </c>
      <c r="B204" s="114" t="s">
        <v>122</v>
      </c>
      <c r="C204" s="115"/>
      <c r="D204" s="115"/>
      <c r="E204" s="116"/>
      <c r="F204" s="119" t="e">
        <f t="shared" si="50"/>
        <v>#DIV/0!</v>
      </c>
      <c r="G204" s="68"/>
      <c r="H204" s="9">
        <f t="shared" si="51"/>
        <v>0</v>
      </c>
      <c r="I204" s="28" t="e">
        <f t="shared" si="52"/>
        <v>#DIV/0!</v>
      </c>
      <c r="J204" s="9">
        <f t="shared" si="53"/>
        <v>0</v>
      </c>
      <c r="K204" s="11" t="e">
        <f t="shared" si="54"/>
        <v>#DIV/0!</v>
      </c>
      <c r="L204" s="68"/>
      <c r="M204" s="68"/>
    </row>
    <row r="205" spans="1:13" x14ac:dyDescent="0.25">
      <c r="A205" s="118">
        <v>707</v>
      </c>
      <c r="B205" s="114" t="s">
        <v>123</v>
      </c>
      <c r="C205" s="115"/>
      <c r="D205" s="115">
        <v>14368888</v>
      </c>
      <c r="E205" s="116">
        <v>14368888</v>
      </c>
      <c r="F205" s="119">
        <f t="shared" si="50"/>
        <v>100</v>
      </c>
      <c r="G205" s="104">
        <v>9477000</v>
      </c>
      <c r="H205" s="9">
        <f t="shared" si="51"/>
        <v>-4891888</v>
      </c>
      <c r="I205" s="28">
        <f t="shared" si="52"/>
        <v>-34.045000559542252</v>
      </c>
      <c r="J205" s="9">
        <f t="shared" si="53"/>
        <v>-4891888</v>
      </c>
      <c r="K205" s="11">
        <f t="shared" si="54"/>
        <v>-34.045000559542252</v>
      </c>
      <c r="L205" s="104">
        <v>8309000</v>
      </c>
      <c r="M205" s="104">
        <v>8309000</v>
      </c>
    </row>
    <row r="206" spans="1:13" x14ac:dyDescent="0.25">
      <c r="A206" s="118">
        <v>709</v>
      </c>
      <c r="B206" s="114" t="s">
        <v>124</v>
      </c>
      <c r="C206" s="115"/>
      <c r="D206" s="115">
        <v>9521209.0899999999</v>
      </c>
      <c r="E206" s="116">
        <v>9521209.0899999999</v>
      </c>
      <c r="F206" s="119">
        <f t="shared" si="50"/>
        <v>100</v>
      </c>
      <c r="G206" s="104">
        <v>9408695</v>
      </c>
      <c r="H206" s="9">
        <f t="shared" si="51"/>
        <v>-112514.08999999985</v>
      </c>
      <c r="I206" s="28">
        <f t="shared" si="52"/>
        <v>-1.1817206085535072</v>
      </c>
      <c r="J206" s="9">
        <f t="shared" si="53"/>
        <v>-112514.08999999985</v>
      </c>
      <c r="K206" s="11">
        <f t="shared" si="54"/>
        <v>-1.1817206085535072</v>
      </c>
      <c r="L206" s="104">
        <v>13075715</v>
      </c>
      <c r="M206" s="104">
        <v>9724695</v>
      </c>
    </row>
    <row r="207" spans="1:13" x14ac:dyDescent="0.25">
      <c r="A207" s="121" t="s">
        <v>321</v>
      </c>
      <c r="B207" s="111" t="s">
        <v>125</v>
      </c>
      <c r="C207" s="110">
        <f>SUM(C209:C210)</f>
        <v>0</v>
      </c>
      <c r="D207" s="110">
        <f>D209+D210</f>
        <v>127078719.90000001</v>
      </c>
      <c r="E207" s="110">
        <f>E209+E210</f>
        <v>127078719.90000001</v>
      </c>
      <c r="F207" s="112">
        <f t="shared" si="50"/>
        <v>100</v>
      </c>
      <c r="G207" s="61">
        <f>G209+G210</f>
        <v>120435807</v>
      </c>
      <c r="H207" s="61">
        <f t="shared" si="51"/>
        <v>-6642912.900000006</v>
      </c>
      <c r="I207" s="72">
        <f t="shared" si="52"/>
        <v>-5.227399918119576</v>
      </c>
      <c r="J207" s="61">
        <f t="shared" si="53"/>
        <v>-6642912.900000006</v>
      </c>
      <c r="K207" s="72">
        <f t="shared" si="54"/>
        <v>-5.227399918119576</v>
      </c>
      <c r="L207" s="61">
        <f>L209+L210</f>
        <v>99096492</v>
      </c>
      <c r="M207" s="61">
        <f>M209+M210</f>
        <v>98998132</v>
      </c>
    </row>
    <row r="208" spans="1:13" x14ac:dyDescent="0.25">
      <c r="A208" s="118"/>
      <c r="B208" s="114" t="s">
        <v>89</v>
      </c>
      <c r="C208" s="115"/>
      <c r="D208" s="115"/>
      <c r="E208" s="116"/>
      <c r="F208" s="117"/>
      <c r="G208" s="10"/>
      <c r="H208" s="73"/>
      <c r="I208" s="74"/>
      <c r="J208" s="73"/>
      <c r="K208" s="74"/>
      <c r="L208" s="10"/>
      <c r="M208" s="10"/>
    </row>
    <row r="209" spans="1:13" x14ac:dyDescent="0.25">
      <c r="A209" s="118">
        <v>801</v>
      </c>
      <c r="B209" s="114" t="s">
        <v>126</v>
      </c>
      <c r="C209" s="115"/>
      <c r="D209" s="115">
        <v>121820714.90000001</v>
      </c>
      <c r="E209" s="116">
        <v>121820714.90000001</v>
      </c>
      <c r="F209" s="119">
        <f>E209/D209*100</f>
        <v>100</v>
      </c>
      <c r="G209" s="104">
        <v>114492462</v>
      </c>
      <c r="H209" s="9">
        <f t="shared" ref="H209:H217" si="55">SUM(G209-D209)</f>
        <v>-7328252.900000006</v>
      </c>
      <c r="I209" s="28">
        <f t="shared" ref="I209:I217" si="56">SUM(H209/D209*100)</f>
        <v>-6.0156049043182929</v>
      </c>
      <c r="J209" s="9">
        <f t="shared" ref="J209:J217" si="57">SUM(G209-E209)</f>
        <v>-7328252.900000006</v>
      </c>
      <c r="K209" s="11">
        <f t="shared" ref="K209:K217" si="58">SUM(J209/E209*100)</f>
        <v>-6.0156049043182929</v>
      </c>
      <c r="L209" s="104">
        <v>93649347</v>
      </c>
      <c r="M209" s="104">
        <v>93550987</v>
      </c>
    </row>
    <row r="210" spans="1:13" x14ac:dyDescent="0.25">
      <c r="A210" s="118">
        <v>804</v>
      </c>
      <c r="B210" s="114" t="s">
        <v>127</v>
      </c>
      <c r="C210" s="115"/>
      <c r="D210" s="115">
        <v>5258005</v>
      </c>
      <c r="E210" s="116">
        <v>5258005</v>
      </c>
      <c r="F210" s="119">
        <f>E210/D210*100</f>
        <v>100</v>
      </c>
      <c r="G210" s="104">
        <v>5943345</v>
      </c>
      <c r="H210" s="9">
        <f t="shared" si="55"/>
        <v>685340</v>
      </c>
      <c r="I210" s="28">
        <f t="shared" si="56"/>
        <v>13.03422115422104</v>
      </c>
      <c r="J210" s="9">
        <f t="shared" si="57"/>
        <v>685340</v>
      </c>
      <c r="K210" s="11">
        <f t="shared" si="58"/>
        <v>13.03422115422104</v>
      </c>
      <c r="L210" s="104">
        <v>5447145</v>
      </c>
      <c r="M210" s="104">
        <v>5447145</v>
      </c>
    </row>
    <row r="211" spans="1:13" hidden="1" x14ac:dyDescent="0.25">
      <c r="A211" s="128">
        <v>900</v>
      </c>
      <c r="B211" s="129" t="s">
        <v>128</v>
      </c>
      <c r="C211" s="130"/>
      <c r="D211" s="130">
        <f>D213+D214+D215+D216</f>
        <v>0</v>
      </c>
      <c r="E211" s="130">
        <f>E213+E214+E215+E216</f>
        <v>0</v>
      </c>
      <c r="F211" s="117" t="e">
        <f>E211/D211*100</f>
        <v>#DIV/0!</v>
      </c>
      <c r="G211" s="12">
        <f>G213+G214+G215+G216</f>
        <v>0</v>
      </c>
      <c r="H211" s="73">
        <f t="shared" si="55"/>
        <v>0</v>
      </c>
      <c r="I211" s="74" t="e">
        <f t="shared" si="56"/>
        <v>#DIV/0!</v>
      </c>
      <c r="J211" s="73">
        <f t="shared" si="57"/>
        <v>0</v>
      </c>
      <c r="K211" s="74" t="e">
        <f t="shared" si="58"/>
        <v>#DIV/0!</v>
      </c>
      <c r="L211" s="12">
        <f>L213+L214+L215+L216</f>
        <v>0</v>
      </c>
      <c r="M211" s="12">
        <f>M213+M214+M215+M216</f>
        <v>0</v>
      </c>
    </row>
    <row r="212" spans="1:13" hidden="1" x14ac:dyDescent="0.25">
      <c r="A212" s="118"/>
      <c r="B212" s="114" t="s">
        <v>89</v>
      </c>
      <c r="C212" s="115"/>
      <c r="D212" s="115"/>
      <c r="E212" s="116"/>
      <c r="F212" s="117"/>
      <c r="G212" s="10"/>
      <c r="H212" s="73">
        <f t="shared" si="55"/>
        <v>0</v>
      </c>
      <c r="I212" s="74" t="e">
        <f t="shared" si="56"/>
        <v>#DIV/0!</v>
      </c>
      <c r="J212" s="73">
        <f t="shared" si="57"/>
        <v>0</v>
      </c>
      <c r="K212" s="74" t="e">
        <f t="shared" si="58"/>
        <v>#DIV/0!</v>
      </c>
      <c r="L212" s="10"/>
      <c r="M212" s="10"/>
    </row>
    <row r="213" spans="1:13" hidden="1" x14ac:dyDescent="0.25">
      <c r="A213" s="118">
        <v>901</v>
      </c>
      <c r="B213" s="114" t="s">
        <v>129</v>
      </c>
      <c r="C213" s="115"/>
      <c r="D213" s="115"/>
      <c r="E213" s="116"/>
      <c r="F213" s="119" t="e">
        <f>E213/D213*100</f>
        <v>#DIV/0!</v>
      </c>
      <c r="G213" s="10"/>
      <c r="H213" s="73">
        <f t="shared" si="55"/>
        <v>0</v>
      </c>
      <c r="I213" s="74" t="e">
        <f t="shared" si="56"/>
        <v>#DIV/0!</v>
      </c>
      <c r="J213" s="73">
        <f t="shared" si="57"/>
        <v>0</v>
      </c>
      <c r="K213" s="74" t="e">
        <f t="shared" si="58"/>
        <v>#DIV/0!</v>
      </c>
      <c r="L213" s="10"/>
      <c r="M213" s="10"/>
    </row>
    <row r="214" spans="1:13" hidden="1" x14ac:dyDescent="0.25">
      <c r="A214" s="118">
        <v>902</v>
      </c>
      <c r="B214" s="114" t="s">
        <v>130</v>
      </c>
      <c r="C214" s="115"/>
      <c r="D214" s="115"/>
      <c r="E214" s="116"/>
      <c r="F214" s="119" t="e">
        <f>E214/D214*100</f>
        <v>#DIV/0!</v>
      </c>
      <c r="G214" s="10"/>
      <c r="H214" s="73">
        <f t="shared" si="55"/>
        <v>0</v>
      </c>
      <c r="I214" s="74" t="e">
        <f t="shared" si="56"/>
        <v>#DIV/0!</v>
      </c>
      <c r="J214" s="73">
        <f t="shared" si="57"/>
        <v>0</v>
      </c>
      <c r="K214" s="74" t="e">
        <f t="shared" si="58"/>
        <v>#DIV/0!</v>
      </c>
      <c r="L214" s="10"/>
      <c r="M214" s="10"/>
    </row>
    <row r="215" spans="1:13" hidden="1" x14ac:dyDescent="0.25">
      <c r="A215" s="118">
        <v>904</v>
      </c>
      <c r="B215" s="114" t="s">
        <v>131</v>
      </c>
      <c r="C215" s="115"/>
      <c r="D215" s="115"/>
      <c r="E215" s="116"/>
      <c r="F215" s="119" t="e">
        <f>E215/D215*100</f>
        <v>#DIV/0!</v>
      </c>
      <c r="G215" s="10"/>
      <c r="H215" s="73">
        <f t="shared" si="55"/>
        <v>0</v>
      </c>
      <c r="I215" s="74" t="e">
        <f t="shared" si="56"/>
        <v>#DIV/0!</v>
      </c>
      <c r="J215" s="73">
        <f t="shared" si="57"/>
        <v>0</v>
      </c>
      <c r="K215" s="74" t="e">
        <f t="shared" si="58"/>
        <v>#DIV/0!</v>
      </c>
      <c r="L215" s="10"/>
      <c r="M215" s="10"/>
    </row>
    <row r="216" spans="1:13" hidden="1" x14ac:dyDescent="0.25">
      <c r="A216" s="124">
        <v>909</v>
      </c>
      <c r="B216" s="125" t="s">
        <v>132</v>
      </c>
      <c r="C216" s="126"/>
      <c r="D216" s="126"/>
      <c r="E216" s="127"/>
      <c r="F216" s="119" t="e">
        <f>E216/D216*100</f>
        <v>#DIV/0!</v>
      </c>
      <c r="G216" s="13"/>
      <c r="H216" s="73">
        <f t="shared" si="55"/>
        <v>0</v>
      </c>
      <c r="I216" s="74" t="e">
        <f t="shared" si="56"/>
        <v>#DIV/0!</v>
      </c>
      <c r="J216" s="73">
        <f t="shared" si="57"/>
        <v>0</v>
      </c>
      <c r="K216" s="74" t="e">
        <f t="shared" si="58"/>
        <v>#DIV/0!</v>
      </c>
      <c r="L216" s="13"/>
      <c r="M216" s="13"/>
    </row>
    <row r="217" spans="1:13" x14ac:dyDescent="0.25">
      <c r="A217" s="121">
        <v>1000</v>
      </c>
      <c r="B217" s="131" t="s">
        <v>133</v>
      </c>
      <c r="C217" s="110">
        <f>SUM(C219:C222)</f>
        <v>0</v>
      </c>
      <c r="D217" s="110">
        <f>D219+D220+D221+D222</f>
        <v>37141712.340000004</v>
      </c>
      <c r="E217" s="121">
        <f>E219+E220+E221+E222</f>
        <v>29447873.800000001</v>
      </c>
      <c r="F217" s="112">
        <f>E217/D217*100</f>
        <v>79.285180851196046</v>
      </c>
      <c r="G217" s="62">
        <f>G219+G220+G221+G222</f>
        <v>30951618</v>
      </c>
      <c r="H217" s="61">
        <f t="shared" si="55"/>
        <v>-6190094.3400000036</v>
      </c>
      <c r="I217" s="72">
        <f t="shared" si="56"/>
        <v>-16.666152285427998</v>
      </c>
      <c r="J217" s="61">
        <f t="shared" si="57"/>
        <v>1503744.1999999993</v>
      </c>
      <c r="K217" s="72">
        <f t="shared" si="58"/>
        <v>5.1064610308130272</v>
      </c>
      <c r="L217" s="61">
        <f>L219+L220+L221+L222</f>
        <v>25524298</v>
      </c>
      <c r="M217" s="61">
        <f>M219+M220+M221+M222</f>
        <v>24349290</v>
      </c>
    </row>
    <row r="218" spans="1:13" x14ac:dyDescent="0.25">
      <c r="A218" s="123"/>
      <c r="B218" s="114" t="s">
        <v>89</v>
      </c>
      <c r="C218" s="115"/>
      <c r="D218" s="115"/>
      <c r="E218" s="116"/>
      <c r="F218" s="119"/>
      <c r="G218" s="10"/>
      <c r="H218" s="73"/>
      <c r="I218" s="74"/>
      <c r="J218" s="73"/>
      <c r="K218" s="74"/>
      <c r="L218" s="10"/>
      <c r="M218" s="10"/>
    </row>
    <row r="219" spans="1:13" x14ac:dyDescent="0.25">
      <c r="A219" s="123">
        <v>1001</v>
      </c>
      <c r="B219" s="114" t="s">
        <v>134</v>
      </c>
      <c r="C219" s="115"/>
      <c r="D219" s="115">
        <v>6522428.4800000004</v>
      </c>
      <c r="E219" s="116">
        <v>6522428.4800000004</v>
      </c>
      <c r="F219" s="119">
        <f>E219/D219*100</f>
        <v>100</v>
      </c>
      <c r="G219" s="104">
        <v>6499458</v>
      </c>
      <c r="H219" s="9">
        <f>SUM(G219-D219)</f>
        <v>-22970.480000000447</v>
      </c>
      <c r="I219" s="28">
        <f>SUM(H219/D219*100)</f>
        <v>-0.35217680148484276</v>
      </c>
      <c r="J219" s="9">
        <f>SUM(G219-E219)</f>
        <v>-22970.480000000447</v>
      </c>
      <c r="K219" s="11">
        <f>SUM(J219/E219*100)</f>
        <v>-0.35217680148484276</v>
      </c>
      <c r="L219" s="104">
        <v>6505668</v>
      </c>
      <c r="M219" s="104">
        <v>6511930</v>
      </c>
    </row>
    <row r="220" spans="1:13" x14ac:dyDescent="0.25">
      <c r="A220" s="123">
        <v>1003</v>
      </c>
      <c r="B220" s="114" t="s">
        <v>135</v>
      </c>
      <c r="C220" s="115"/>
      <c r="D220" s="115">
        <v>15182283.859999999</v>
      </c>
      <c r="E220" s="116">
        <v>8995388.8200000003</v>
      </c>
      <c r="F220" s="119">
        <f>E220/D220*100</f>
        <v>59.24924670720786</v>
      </c>
      <c r="G220" s="104">
        <v>978060</v>
      </c>
      <c r="H220" s="9">
        <f>SUM(G220-D220)</f>
        <v>-14204223.859999999</v>
      </c>
      <c r="I220" s="28">
        <f>SUM(H220/D220*100)</f>
        <v>-93.557886224372041</v>
      </c>
      <c r="J220" s="9">
        <f>SUM(G220-E220)</f>
        <v>-8017328.8200000003</v>
      </c>
      <c r="K220" s="11">
        <f>SUM(J220/E220*100)</f>
        <v>-89.127095898006999</v>
      </c>
      <c r="L220" s="104">
        <v>0</v>
      </c>
      <c r="M220" s="104">
        <v>0</v>
      </c>
    </row>
    <row r="221" spans="1:13" x14ac:dyDescent="0.25">
      <c r="A221" s="123">
        <v>1004</v>
      </c>
      <c r="B221" s="114" t="s">
        <v>136</v>
      </c>
      <c r="C221" s="115"/>
      <c r="D221" s="115">
        <v>13033000</v>
      </c>
      <c r="E221" s="116">
        <v>11526056.5</v>
      </c>
      <c r="F221" s="119">
        <f>E221/D221*100</f>
        <v>88.437477940612297</v>
      </c>
      <c r="G221" s="104">
        <v>21139100</v>
      </c>
      <c r="H221" s="9">
        <f>SUM(G221-D221)</f>
        <v>8106100</v>
      </c>
      <c r="I221" s="28">
        <f>SUM(H221/D221*100)</f>
        <v>62.196731374203942</v>
      </c>
      <c r="J221" s="9">
        <f>SUM(G221-E221)</f>
        <v>9613043.5</v>
      </c>
      <c r="K221" s="11">
        <f>SUM(J221/E221*100)</f>
        <v>83.402710198410006</v>
      </c>
      <c r="L221" s="104">
        <v>16656630</v>
      </c>
      <c r="M221" s="104">
        <v>15454360</v>
      </c>
    </row>
    <row r="222" spans="1:13" x14ac:dyDescent="0.25">
      <c r="A222" s="132">
        <v>1006</v>
      </c>
      <c r="B222" s="125" t="s">
        <v>137</v>
      </c>
      <c r="C222" s="126"/>
      <c r="D222" s="126">
        <v>2404000</v>
      </c>
      <c r="E222" s="127">
        <v>2404000</v>
      </c>
      <c r="F222" s="119">
        <f>E222/D222*100</f>
        <v>100</v>
      </c>
      <c r="G222" s="104">
        <v>2335000</v>
      </c>
      <c r="H222" s="9">
        <f>SUM(G222-D222)</f>
        <v>-69000</v>
      </c>
      <c r="I222" s="28">
        <f>SUM(H222/D222*100)</f>
        <v>-2.8702163061564057</v>
      </c>
      <c r="J222" s="9">
        <f>SUM(G222-E222)</f>
        <v>-69000</v>
      </c>
      <c r="K222" s="11">
        <f>SUM(J222/E222*100)</f>
        <v>-2.8702163061564057</v>
      </c>
      <c r="L222" s="104">
        <v>2362000</v>
      </c>
      <c r="M222" s="104">
        <v>2383000</v>
      </c>
    </row>
    <row r="223" spans="1:13" x14ac:dyDescent="0.25">
      <c r="A223" s="121">
        <v>1100</v>
      </c>
      <c r="B223" s="111" t="s">
        <v>138</v>
      </c>
      <c r="C223" s="110">
        <f>SUM(C225:C226)</f>
        <v>0</v>
      </c>
      <c r="D223" s="110">
        <f>D225+D226</f>
        <v>68920625</v>
      </c>
      <c r="E223" s="110">
        <f>E225+E226</f>
        <v>68920625</v>
      </c>
      <c r="F223" s="112">
        <f>E223/D223*100</f>
        <v>100</v>
      </c>
      <c r="G223" s="61">
        <f>G225+G226</f>
        <v>74081000</v>
      </c>
      <c r="H223" s="61">
        <f>SUM(G223-D223)</f>
        <v>5160375</v>
      </c>
      <c r="I223" s="72">
        <f>SUM(H223/D223*100)</f>
        <v>7.487417590888068</v>
      </c>
      <c r="J223" s="61">
        <f>SUM(G223-E223)</f>
        <v>5160375</v>
      </c>
      <c r="K223" s="72">
        <f>SUM(J223/E223*100)</f>
        <v>7.487417590888068</v>
      </c>
      <c r="L223" s="61">
        <f>L225+L226</f>
        <v>73135317</v>
      </c>
      <c r="M223" s="61">
        <f>M225+M226</f>
        <v>69057317</v>
      </c>
    </row>
    <row r="224" spans="1:13" x14ac:dyDescent="0.25">
      <c r="A224" s="123"/>
      <c r="B224" s="114" t="s">
        <v>89</v>
      </c>
      <c r="C224" s="115"/>
      <c r="D224" s="115"/>
      <c r="E224" s="116"/>
      <c r="F224" s="119"/>
      <c r="G224" s="10"/>
      <c r="H224" s="73"/>
      <c r="I224" s="74"/>
      <c r="J224" s="73"/>
      <c r="K224" s="74"/>
      <c r="L224" s="10"/>
      <c r="M224" s="10"/>
    </row>
    <row r="225" spans="1:19" x14ac:dyDescent="0.25">
      <c r="A225" s="123">
        <v>1101</v>
      </c>
      <c r="B225" s="114" t="s">
        <v>139</v>
      </c>
      <c r="C225" s="115"/>
      <c r="D225" s="115">
        <v>67690625</v>
      </c>
      <c r="E225" s="116">
        <v>67690625</v>
      </c>
      <c r="F225" s="119">
        <f>E225/D225*100</f>
        <v>100</v>
      </c>
      <c r="G225" s="104">
        <v>72981000</v>
      </c>
      <c r="H225" s="9">
        <f t="shared" ref="H225:H230" si="59">SUM(G225-D225)</f>
        <v>5290375</v>
      </c>
      <c r="I225" s="28">
        <f t="shared" ref="I225:I230" si="60">SUM(H225/D225*100)</f>
        <v>7.8155209824107841</v>
      </c>
      <c r="J225" s="9">
        <f t="shared" ref="J225:J230" si="61">SUM(G225-E225)</f>
        <v>5290375</v>
      </c>
      <c r="K225" s="11">
        <f t="shared" ref="K225:K230" si="62">SUM(J225/E225*100)</f>
        <v>7.8155209824107841</v>
      </c>
      <c r="L225" s="104">
        <v>72035317</v>
      </c>
      <c r="M225" s="104">
        <v>67957317</v>
      </c>
    </row>
    <row r="226" spans="1:19" x14ac:dyDescent="0.25">
      <c r="A226" s="132">
        <v>1102</v>
      </c>
      <c r="B226" s="125" t="s">
        <v>140</v>
      </c>
      <c r="C226" s="126"/>
      <c r="D226" s="126">
        <v>1230000</v>
      </c>
      <c r="E226" s="127">
        <v>1230000</v>
      </c>
      <c r="F226" s="119">
        <f>E226/D226*100</f>
        <v>100</v>
      </c>
      <c r="G226" s="104">
        <v>1100000</v>
      </c>
      <c r="H226" s="9">
        <f t="shared" si="59"/>
        <v>-130000</v>
      </c>
      <c r="I226" s="28">
        <f t="shared" si="60"/>
        <v>-10.569105691056912</v>
      </c>
      <c r="J226" s="9">
        <f t="shared" si="61"/>
        <v>-130000</v>
      </c>
      <c r="K226" s="11">
        <f t="shared" si="62"/>
        <v>-10.569105691056912</v>
      </c>
      <c r="L226" s="104">
        <v>1100000</v>
      </c>
      <c r="M226" s="104">
        <v>1100000</v>
      </c>
    </row>
    <row r="227" spans="1:19" ht="27" hidden="1" x14ac:dyDescent="0.25">
      <c r="A227" s="128">
        <v>1300</v>
      </c>
      <c r="B227" s="129" t="s">
        <v>141</v>
      </c>
      <c r="C227" s="130"/>
      <c r="D227" s="130">
        <f>D229</f>
        <v>0</v>
      </c>
      <c r="E227" s="130">
        <f>E229</f>
        <v>0</v>
      </c>
      <c r="F227" s="117" t="e">
        <f>E227/D227*100</f>
        <v>#DIV/0!</v>
      </c>
      <c r="G227" s="8"/>
      <c r="H227" s="73">
        <f t="shared" si="59"/>
        <v>0</v>
      </c>
      <c r="I227" s="74" t="e">
        <f t="shared" si="60"/>
        <v>#DIV/0!</v>
      </c>
      <c r="J227" s="73">
        <f t="shared" si="61"/>
        <v>0</v>
      </c>
      <c r="K227" s="74" t="e">
        <f t="shared" si="62"/>
        <v>#DIV/0!</v>
      </c>
      <c r="L227" s="8"/>
      <c r="M227" s="8"/>
    </row>
    <row r="228" spans="1:19" hidden="1" x14ac:dyDescent="0.25">
      <c r="A228" s="123"/>
      <c r="B228" s="114" t="s">
        <v>89</v>
      </c>
      <c r="C228" s="115"/>
      <c r="D228" s="115"/>
      <c r="E228" s="116"/>
      <c r="F228" s="119"/>
      <c r="G228" s="11"/>
      <c r="H228" s="73">
        <f t="shared" si="59"/>
        <v>0</v>
      </c>
      <c r="I228" s="74" t="e">
        <f t="shared" si="60"/>
        <v>#DIV/0!</v>
      </c>
      <c r="J228" s="73">
        <f t="shared" si="61"/>
        <v>0</v>
      </c>
      <c r="K228" s="74" t="e">
        <f t="shared" si="62"/>
        <v>#DIV/0!</v>
      </c>
      <c r="L228" s="11"/>
      <c r="M228" s="11"/>
    </row>
    <row r="229" spans="1:19" ht="25.5" hidden="1" x14ac:dyDescent="0.25">
      <c r="A229" s="123">
        <v>1301</v>
      </c>
      <c r="B229" s="114" t="s">
        <v>142</v>
      </c>
      <c r="C229" s="115"/>
      <c r="D229" s="115">
        <v>0</v>
      </c>
      <c r="E229" s="116">
        <v>0</v>
      </c>
      <c r="F229" s="119" t="e">
        <f>E229/D229*100</f>
        <v>#DIV/0!</v>
      </c>
      <c r="G229" s="11"/>
      <c r="H229" s="73">
        <f t="shared" si="59"/>
        <v>0</v>
      </c>
      <c r="I229" s="74" t="e">
        <f t="shared" si="60"/>
        <v>#DIV/0!</v>
      </c>
      <c r="J229" s="73">
        <f t="shared" si="61"/>
        <v>0</v>
      </c>
      <c r="K229" s="74" t="e">
        <f t="shared" si="62"/>
        <v>#DIV/0!</v>
      </c>
      <c r="L229" s="11"/>
      <c r="M229" s="11"/>
    </row>
    <row r="230" spans="1:19" x14ac:dyDescent="0.25">
      <c r="A230" s="111"/>
      <c r="B230" s="111" t="s">
        <v>143</v>
      </c>
      <c r="C230" s="110">
        <f>C159+C169+C173+C179+C188+C194+C199+C207+C211+C217+C223+C227</f>
        <v>0</v>
      </c>
      <c r="D230" s="110">
        <f>D159+D169+D173+D179+D188+D194+D199+D207+D211+D217+D223+D227</f>
        <v>1521801943.8800001</v>
      </c>
      <c r="E230" s="110">
        <f>E159+E169+E173+E179+E188+E194+E199+E207+E211+E217+E223+E227</f>
        <v>1513258318.22</v>
      </c>
      <c r="F230" s="112">
        <f>E230/D230*100</f>
        <v>99.438584916101675</v>
      </c>
      <c r="G230" s="61">
        <f>G159+G169+G173+G179+G188+G194+G199+G207+G211+G217+G223+G227</f>
        <v>1660689780</v>
      </c>
      <c r="H230" s="61">
        <f t="shared" si="59"/>
        <v>138887836.11999989</v>
      </c>
      <c r="I230" s="72">
        <f t="shared" si="60"/>
        <v>9.1265382251970451</v>
      </c>
      <c r="J230" s="61">
        <f t="shared" si="61"/>
        <v>147431461.77999997</v>
      </c>
      <c r="K230" s="72">
        <f t="shared" si="62"/>
        <v>9.742650015855796</v>
      </c>
      <c r="L230" s="61">
        <f>L159+L169+L173+L179+L188+L194+L199+L207+L211+L217+L223+L227</f>
        <v>1580196160</v>
      </c>
      <c r="M230" s="61">
        <f>M159+M169+M173+M179+M188+M194+M199+M207+M211+M217+M223+M227</f>
        <v>1271632260</v>
      </c>
    </row>
    <row r="231" spans="1:19" x14ac:dyDescent="0.25">
      <c r="A231" s="171"/>
      <c r="B231" s="172"/>
      <c r="C231" s="172"/>
      <c r="D231" s="172"/>
      <c r="E231" s="172"/>
      <c r="F231" s="172"/>
      <c r="G231" s="29"/>
      <c r="H231" s="51"/>
      <c r="I231" s="71"/>
      <c r="J231" s="51"/>
      <c r="K231" s="71"/>
      <c r="L231" s="29"/>
      <c r="M231" s="29"/>
    </row>
    <row r="232" spans="1:19" ht="25.5" x14ac:dyDescent="0.25">
      <c r="A232" s="133"/>
      <c r="B232" s="134" t="s">
        <v>319</v>
      </c>
      <c r="C232" s="110"/>
      <c r="D232" s="88">
        <f>SUM(D236)</f>
        <v>-91630000.000000119</v>
      </c>
      <c r="E232" s="88">
        <f t="shared" ref="E232:K232" si="63">SUM(E230-E157)</f>
        <v>94338258.529999971</v>
      </c>
      <c r="F232" s="81">
        <f t="shared" si="63"/>
        <v>-0.77776412040019238</v>
      </c>
      <c r="G232" s="88">
        <f t="shared" si="63"/>
        <v>0</v>
      </c>
      <c r="H232" s="88">
        <f t="shared" si="63"/>
        <v>-105945076.88000011</v>
      </c>
      <c r="I232" s="81">
        <f t="shared" si="63"/>
        <v>-8.1656696742332322</v>
      </c>
      <c r="J232" s="88">
        <f t="shared" si="63"/>
        <v>-94338258.529999971</v>
      </c>
      <c r="K232" s="81">
        <f t="shared" si="63"/>
        <v>-7.2963451452120385</v>
      </c>
      <c r="L232" s="88">
        <f t="shared" ref="L232:M232" si="64">SUM(L230-L157)</f>
        <v>-21542400</v>
      </c>
      <c r="M232" s="88">
        <f t="shared" si="64"/>
        <v>-39386100</v>
      </c>
      <c r="N232" s="56"/>
      <c r="O232" s="57"/>
      <c r="P232" s="58"/>
      <c r="Q232" s="59"/>
      <c r="R232" s="58"/>
      <c r="S232" s="59"/>
    </row>
    <row r="233" spans="1:19" x14ac:dyDescent="0.25">
      <c r="A233" s="133"/>
      <c r="B233" s="134" t="s">
        <v>320</v>
      </c>
      <c r="C233" s="135"/>
      <c r="D233" s="81">
        <f>SUM(D232*100/D10)</f>
        <v>-24.5812880738243</v>
      </c>
      <c r="E233" s="81">
        <f>SUM(E232*100/E10)</f>
        <v>24.317067619049602</v>
      </c>
      <c r="F233" s="81">
        <f>SUM(F232*100/F10)</f>
        <v>-0.74731603706921568</v>
      </c>
      <c r="G233" s="81">
        <f>SUM(G232*100/G10)</f>
        <v>0</v>
      </c>
      <c r="H233" s="88">
        <f t="shared" ref="H233:M233" si="65">SUM(H232*100/H10)</f>
        <v>-461.04824161121809</v>
      </c>
      <c r="I233" s="81">
        <f t="shared" si="65"/>
        <v>-132.46173741786862</v>
      </c>
      <c r="J233" s="88">
        <f t="shared" si="65"/>
        <v>-1210.7704173761661</v>
      </c>
      <c r="K233" s="81">
        <f t="shared" si="65"/>
        <v>-363.29211215699263</v>
      </c>
      <c r="L233" s="81">
        <f t="shared" si="65"/>
        <v>-5.1954254768737798</v>
      </c>
      <c r="M233" s="81">
        <f t="shared" si="65"/>
        <v>-8.9926526246384864</v>
      </c>
      <c r="N233" s="56"/>
      <c r="O233" s="57"/>
      <c r="P233" s="58"/>
      <c r="Q233" s="59"/>
      <c r="R233" s="58"/>
      <c r="S233" s="59"/>
    </row>
    <row r="234" spans="1:19" x14ac:dyDescent="0.25">
      <c r="A234" s="133"/>
      <c r="B234" s="133"/>
      <c r="C234" s="133"/>
      <c r="D234" s="133"/>
      <c r="E234" s="133"/>
      <c r="F234" s="63"/>
      <c r="G234" s="54"/>
      <c r="H234" s="51"/>
      <c r="I234" s="71"/>
      <c r="J234" s="51"/>
      <c r="K234" s="71"/>
      <c r="L234" s="54"/>
      <c r="M234" s="54"/>
    </row>
    <row r="235" spans="1:19" x14ac:dyDescent="0.25">
      <c r="A235" s="136"/>
      <c r="B235" s="136"/>
      <c r="C235" s="136"/>
      <c r="D235" s="136"/>
      <c r="E235" s="136"/>
      <c r="F235" s="63"/>
      <c r="G235" s="29"/>
      <c r="H235" s="51"/>
      <c r="I235" s="71"/>
      <c r="J235" s="51"/>
      <c r="K235" s="71"/>
      <c r="L235" s="29"/>
      <c r="M235" s="29"/>
    </row>
    <row r="236" spans="1:19" ht="48" customHeight="1" x14ac:dyDescent="0.25">
      <c r="A236" s="137"/>
      <c r="B236" s="111" t="s">
        <v>144</v>
      </c>
      <c r="C236" s="110"/>
      <c r="D236" s="110">
        <f>SUM(- D237)</f>
        <v>-91630000.000000119</v>
      </c>
      <c r="E236" s="110">
        <f>SUM(- E237)</f>
        <v>-94338258.529999971</v>
      </c>
      <c r="F236" s="112">
        <f>E236/D236*100</f>
        <v>102.95564610935266</v>
      </c>
      <c r="G236" s="61">
        <f>SUM(G237)</f>
        <v>0</v>
      </c>
      <c r="H236" s="61">
        <f t="shared" ref="H236:H256" si="66">SUM(G236-D236)</f>
        <v>91630000.000000119</v>
      </c>
      <c r="I236" s="72">
        <f t="shared" ref="I236:I251" si="67">SUM(H236/D236*100)</f>
        <v>-100</v>
      </c>
      <c r="J236" s="61">
        <f t="shared" ref="J236:J256" si="68">SUM(G236-E236)</f>
        <v>94338258.529999971</v>
      </c>
      <c r="K236" s="72">
        <f t="shared" ref="K236:K254" si="69">SUM(J236/E236*100)</f>
        <v>-100</v>
      </c>
      <c r="L236" s="61">
        <f>SUM(L237)</f>
        <v>-21542400</v>
      </c>
      <c r="M236" s="61">
        <f>SUM(M237)</f>
        <v>-39386100</v>
      </c>
    </row>
    <row r="237" spans="1:19" ht="25.5" x14ac:dyDescent="0.25">
      <c r="A237" s="111" t="s">
        <v>145</v>
      </c>
      <c r="B237" s="111" t="s">
        <v>146</v>
      </c>
      <c r="C237" s="110"/>
      <c r="D237" s="110">
        <f>SUM(D238)</f>
        <v>91630000.000000119</v>
      </c>
      <c r="E237" s="110">
        <f>SUM(E238)</f>
        <v>94338258.529999971</v>
      </c>
      <c r="F237" s="112">
        <f t="shared" ref="F237:F251" si="70">E237/D237*100</f>
        <v>102.95564610935266</v>
      </c>
      <c r="G237" s="61">
        <f>SUM(G238)</f>
        <v>0</v>
      </c>
      <c r="H237" s="61">
        <f t="shared" si="66"/>
        <v>-91630000.000000119</v>
      </c>
      <c r="I237" s="72">
        <f t="shared" si="67"/>
        <v>-100</v>
      </c>
      <c r="J237" s="61">
        <f t="shared" si="68"/>
        <v>-94338258.529999971</v>
      </c>
      <c r="K237" s="72">
        <f t="shared" si="69"/>
        <v>-100</v>
      </c>
      <c r="L237" s="61">
        <f>SUM(L238)</f>
        <v>-21542400</v>
      </c>
      <c r="M237" s="61">
        <f>SUM(M238)</f>
        <v>-39386100</v>
      </c>
    </row>
    <row r="238" spans="1:19" x14ac:dyDescent="0.25">
      <c r="A238" s="111" t="s">
        <v>147</v>
      </c>
      <c r="B238" s="111" t="s">
        <v>272</v>
      </c>
      <c r="C238" s="110">
        <f>SUM(C249)+C252</f>
        <v>0</v>
      </c>
      <c r="D238" s="110">
        <f>SUM(D249)+D252</f>
        <v>91630000.000000119</v>
      </c>
      <c r="E238" s="110">
        <f>SUM(E249)+E252</f>
        <v>94338258.529999971</v>
      </c>
      <c r="F238" s="112">
        <f t="shared" si="70"/>
        <v>102.95564610935266</v>
      </c>
      <c r="G238" s="61">
        <f>SUM(G249)</f>
        <v>0</v>
      </c>
      <c r="H238" s="61">
        <f t="shared" si="66"/>
        <v>-91630000.000000119</v>
      </c>
      <c r="I238" s="72">
        <f t="shared" si="67"/>
        <v>-100</v>
      </c>
      <c r="J238" s="61">
        <f t="shared" si="68"/>
        <v>-94338258.529999971</v>
      </c>
      <c r="K238" s="72">
        <f t="shared" si="69"/>
        <v>-100</v>
      </c>
      <c r="L238" s="61">
        <f>SUM(L249)</f>
        <v>-21542400</v>
      </c>
      <c r="M238" s="61">
        <f>SUM(M249)</f>
        <v>-39386100</v>
      </c>
    </row>
    <row r="239" spans="1:19" ht="25.5" hidden="1" x14ac:dyDescent="0.25">
      <c r="A239" s="111" t="s">
        <v>148</v>
      </c>
      <c r="B239" s="111" t="s">
        <v>149</v>
      </c>
      <c r="C239" s="110"/>
      <c r="D239" s="110">
        <f>D240+D242</f>
        <v>0</v>
      </c>
      <c r="E239" s="110">
        <f>E240+E242</f>
        <v>0</v>
      </c>
      <c r="F239" s="112" t="e">
        <f t="shared" si="70"/>
        <v>#DIV/0!</v>
      </c>
      <c r="G239" s="61"/>
      <c r="H239" s="61">
        <f t="shared" si="66"/>
        <v>0</v>
      </c>
      <c r="I239" s="72" t="e">
        <f t="shared" si="67"/>
        <v>#DIV/0!</v>
      </c>
      <c r="J239" s="61">
        <f t="shared" si="68"/>
        <v>0</v>
      </c>
      <c r="K239" s="72" t="e">
        <f t="shared" si="69"/>
        <v>#DIV/0!</v>
      </c>
      <c r="L239" s="61"/>
      <c r="M239" s="61"/>
    </row>
    <row r="240" spans="1:19" ht="25.5" hidden="1" x14ac:dyDescent="0.25">
      <c r="A240" s="111" t="s">
        <v>150</v>
      </c>
      <c r="B240" s="111" t="s">
        <v>151</v>
      </c>
      <c r="C240" s="110"/>
      <c r="D240" s="110">
        <f>D241</f>
        <v>0</v>
      </c>
      <c r="E240" s="110">
        <f>E241</f>
        <v>0</v>
      </c>
      <c r="F240" s="112" t="e">
        <f t="shared" si="70"/>
        <v>#DIV/0!</v>
      </c>
      <c r="G240" s="61"/>
      <c r="H240" s="61">
        <f t="shared" si="66"/>
        <v>0</v>
      </c>
      <c r="I240" s="72" t="e">
        <f t="shared" si="67"/>
        <v>#DIV/0!</v>
      </c>
      <c r="J240" s="61">
        <f t="shared" si="68"/>
        <v>0</v>
      </c>
      <c r="K240" s="72" t="e">
        <f t="shared" si="69"/>
        <v>#DIV/0!</v>
      </c>
      <c r="L240" s="61"/>
      <c r="M240" s="61"/>
    </row>
    <row r="241" spans="1:17" ht="25.5" hidden="1" x14ac:dyDescent="0.25">
      <c r="A241" s="111" t="s">
        <v>152</v>
      </c>
      <c r="B241" s="111" t="s">
        <v>153</v>
      </c>
      <c r="C241" s="110"/>
      <c r="D241" s="110">
        <v>0</v>
      </c>
      <c r="E241" s="110">
        <v>0</v>
      </c>
      <c r="F241" s="112" t="e">
        <f t="shared" si="70"/>
        <v>#DIV/0!</v>
      </c>
      <c r="G241" s="61"/>
      <c r="H241" s="61">
        <f t="shared" si="66"/>
        <v>0</v>
      </c>
      <c r="I241" s="72" t="e">
        <f t="shared" si="67"/>
        <v>#DIV/0!</v>
      </c>
      <c r="J241" s="61">
        <f t="shared" si="68"/>
        <v>0</v>
      </c>
      <c r="K241" s="72" t="e">
        <f t="shared" si="69"/>
        <v>#DIV/0!</v>
      </c>
      <c r="L241" s="61"/>
      <c r="M241" s="61"/>
    </row>
    <row r="242" spans="1:17" ht="25.5" hidden="1" x14ac:dyDescent="0.25">
      <c r="A242" s="111" t="s">
        <v>154</v>
      </c>
      <c r="B242" s="111" t="s">
        <v>155</v>
      </c>
      <c r="C242" s="110"/>
      <c r="D242" s="110">
        <f>D243</f>
        <v>0</v>
      </c>
      <c r="E242" s="110">
        <f>E243</f>
        <v>0</v>
      </c>
      <c r="F242" s="112" t="e">
        <f t="shared" si="70"/>
        <v>#DIV/0!</v>
      </c>
      <c r="G242" s="61"/>
      <c r="H242" s="61">
        <f t="shared" si="66"/>
        <v>0</v>
      </c>
      <c r="I242" s="72" t="e">
        <f t="shared" si="67"/>
        <v>#DIV/0!</v>
      </c>
      <c r="J242" s="61">
        <f t="shared" si="68"/>
        <v>0</v>
      </c>
      <c r="K242" s="72" t="e">
        <f t="shared" si="69"/>
        <v>#DIV/0!</v>
      </c>
      <c r="L242" s="61"/>
      <c r="M242" s="61"/>
    </row>
    <row r="243" spans="1:17" ht="25.5" hidden="1" x14ac:dyDescent="0.25">
      <c r="A243" s="111" t="s">
        <v>156</v>
      </c>
      <c r="B243" s="111" t="s">
        <v>157</v>
      </c>
      <c r="C243" s="110"/>
      <c r="D243" s="110">
        <v>0</v>
      </c>
      <c r="E243" s="110">
        <v>0</v>
      </c>
      <c r="F243" s="112" t="e">
        <f t="shared" si="70"/>
        <v>#DIV/0!</v>
      </c>
      <c r="G243" s="61"/>
      <c r="H243" s="61">
        <f t="shared" si="66"/>
        <v>0</v>
      </c>
      <c r="I243" s="72" t="e">
        <f t="shared" si="67"/>
        <v>#DIV/0!</v>
      </c>
      <c r="J243" s="61">
        <f t="shared" si="68"/>
        <v>0</v>
      </c>
      <c r="K243" s="72" t="e">
        <f t="shared" si="69"/>
        <v>#DIV/0!</v>
      </c>
      <c r="L243" s="61"/>
      <c r="M243" s="61"/>
    </row>
    <row r="244" spans="1:17" ht="25.5" hidden="1" x14ac:dyDescent="0.25">
      <c r="A244" s="111" t="s">
        <v>158</v>
      </c>
      <c r="B244" s="111" t="s">
        <v>159</v>
      </c>
      <c r="C244" s="110"/>
      <c r="D244" s="110">
        <f>D246+D248</f>
        <v>0</v>
      </c>
      <c r="E244" s="110">
        <f>E246+E248</f>
        <v>0</v>
      </c>
      <c r="F244" s="112" t="e">
        <f t="shared" si="70"/>
        <v>#DIV/0!</v>
      </c>
      <c r="G244" s="61"/>
      <c r="H244" s="61">
        <f t="shared" si="66"/>
        <v>0</v>
      </c>
      <c r="I244" s="72" t="e">
        <f t="shared" si="67"/>
        <v>#DIV/0!</v>
      </c>
      <c r="J244" s="61">
        <f t="shared" si="68"/>
        <v>0</v>
      </c>
      <c r="K244" s="72" t="e">
        <f t="shared" si="69"/>
        <v>#DIV/0!</v>
      </c>
      <c r="L244" s="61"/>
      <c r="M244" s="61"/>
    </row>
    <row r="245" spans="1:17" ht="25.5" hidden="1" x14ac:dyDescent="0.25">
      <c r="A245" s="111" t="s">
        <v>160</v>
      </c>
      <c r="B245" s="111" t="s">
        <v>161</v>
      </c>
      <c r="C245" s="110"/>
      <c r="D245" s="110">
        <f>D246</f>
        <v>0</v>
      </c>
      <c r="E245" s="110">
        <f>E246</f>
        <v>0</v>
      </c>
      <c r="F245" s="112" t="e">
        <f t="shared" si="70"/>
        <v>#DIV/0!</v>
      </c>
      <c r="G245" s="61"/>
      <c r="H245" s="61">
        <f t="shared" si="66"/>
        <v>0</v>
      </c>
      <c r="I245" s="72" t="e">
        <f t="shared" si="67"/>
        <v>#DIV/0!</v>
      </c>
      <c r="J245" s="61">
        <f t="shared" si="68"/>
        <v>0</v>
      </c>
      <c r="K245" s="72" t="e">
        <f t="shared" si="69"/>
        <v>#DIV/0!</v>
      </c>
      <c r="L245" s="61"/>
      <c r="M245" s="61"/>
    </row>
    <row r="246" spans="1:17" ht="38.25" hidden="1" x14ac:dyDescent="0.25">
      <c r="A246" s="111" t="s">
        <v>162</v>
      </c>
      <c r="B246" s="111" t="s">
        <v>163</v>
      </c>
      <c r="C246" s="110"/>
      <c r="D246" s="110"/>
      <c r="E246" s="110">
        <v>0</v>
      </c>
      <c r="F246" s="112" t="e">
        <f t="shared" si="70"/>
        <v>#DIV/0!</v>
      </c>
      <c r="G246" s="61"/>
      <c r="H246" s="61">
        <f t="shared" si="66"/>
        <v>0</v>
      </c>
      <c r="I246" s="72" t="e">
        <f t="shared" si="67"/>
        <v>#DIV/0!</v>
      </c>
      <c r="J246" s="61">
        <f t="shared" si="68"/>
        <v>0</v>
      </c>
      <c r="K246" s="72" t="e">
        <f t="shared" si="69"/>
        <v>#DIV/0!</v>
      </c>
      <c r="L246" s="61"/>
      <c r="M246" s="61"/>
    </row>
    <row r="247" spans="1:17" ht="38.25" hidden="1" x14ac:dyDescent="0.25">
      <c r="A247" s="111" t="s">
        <v>164</v>
      </c>
      <c r="B247" s="111" t="s">
        <v>165</v>
      </c>
      <c r="C247" s="110"/>
      <c r="D247" s="110">
        <f>D248</f>
        <v>0</v>
      </c>
      <c r="E247" s="110">
        <f>E248</f>
        <v>0</v>
      </c>
      <c r="F247" s="112" t="e">
        <f t="shared" si="70"/>
        <v>#DIV/0!</v>
      </c>
      <c r="G247" s="61"/>
      <c r="H247" s="61">
        <f t="shared" si="66"/>
        <v>0</v>
      </c>
      <c r="I247" s="72" t="e">
        <f t="shared" si="67"/>
        <v>#DIV/0!</v>
      </c>
      <c r="J247" s="61">
        <f t="shared" si="68"/>
        <v>0</v>
      </c>
      <c r="K247" s="72" t="e">
        <f t="shared" si="69"/>
        <v>#DIV/0!</v>
      </c>
      <c r="L247" s="61"/>
      <c r="M247" s="61"/>
    </row>
    <row r="248" spans="1:17" ht="38.25" hidden="1" customHeight="1" x14ac:dyDescent="0.25">
      <c r="A248" s="111" t="s">
        <v>166</v>
      </c>
      <c r="B248" s="111" t="s">
        <v>167</v>
      </c>
      <c r="C248" s="110"/>
      <c r="D248" s="110"/>
      <c r="E248" s="110">
        <v>0</v>
      </c>
      <c r="F248" s="112" t="e">
        <f t="shared" si="70"/>
        <v>#DIV/0!</v>
      </c>
      <c r="G248" s="61"/>
      <c r="H248" s="61">
        <f t="shared" si="66"/>
        <v>0</v>
      </c>
      <c r="I248" s="72" t="e">
        <f t="shared" si="67"/>
        <v>#DIV/0!</v>
      </c>
      <c r="J248" s="61">
        <f t="shared" si="68"/>
        <v>0</v>
      </c>
      <c r="K248" s="72" t="e">
        <f t="shared" si="69"/>
        <v>#DIV/0!</v>
      </c>
      <c r="L248" s="61"/>
      <c r="M248" s="61"/>
    </row>
    <row r="249" spans="1:17" ht="25.5" x14ac:dyDescent="0.25">
      <c r="A249" s="111" t="s">
        <v>168</v>
      </c>
      <c r="B249" s="111" t="s">
        <v>169</v>
      </c>
      <c r="C249" s="110">
        <f>C250+C251</f>
        <v>0</v>
      </c>
      <c r="D249" s="110">
        <f>SUM(D250:D251)-14315076.88</f>
        <v>91630000.000000119</v>
      </c>
      <c r="E249" s="110">
        <f>SUM(E250:E251)</f>
        <v>94338258.529999971</v>
      </c>
      <c r="F249" s="112">
        <f t="shared" si="70"/>
        <v>102.95564610935266</v>
      </c>
      <c r="G249" s="61">
        <f>SUM(G250:G251)</f>
        <v>0</v>
      </c>
      <c r="H249" s="61">
        <f t="shared" si="66"/>
        <v>-91630000.000000119</v>
      </c>
      <c r="I249" s="72">
        <f t="shared" si="67"/>
        <v>-100</v>
      </c>
      <c r="J249" s="61">
        <f t="shared" si="68"/>
        <v>-94338258.529999971</v>
      </c>
      <c r="K249" s="72">
        <f t="shared" si="69"/>
        <v>-100</v>
      </c>
      <c r="L249" s="61">
        <f>SUM(L250:L251)</f>
        <v>-21542400</v>
      </c>
      <c r="M249" s="61">
        <f>SUM(M250:M251)</f>
        <v>-39386100</v>
      </c>
    </row>
    <row r="250" spans="1:17" ht="26.25" x14ac:dyDescent="0.25">
      <c r="A250" s="138" t="s">
        <v>269</v>
      </c>
      <c r="B250" s="139" t="s">
        <v>262</v>
      </c>
      <c r="C250" s="140"/>
      <c r="D250" s="141">
        <f>SUM(-D157)</f>
        <v>-1415856867</v>
      </c>
      <c r="E250" s="141">
        <f>SUM(-E157)</f>
        <v>-1418920059.6900001</v>
      </c>
      <c r="F250" s="112">
        <f t="shared" si="70"/>
        <v>100.21634903650187</v>
      </c>
      <c r="G250" s="78">
        <f>SUM(-G157)</f>
        <v>-1660689780</v>
      </c>
      <c r="H250" s="78">
        <f t="shared" si="66"/>
        <v>-244832913</v>
      </c>
      <c r="I250" s="79">
        <f t="shared" si="67"/>
        <v>17.292207899430277</v>
      </c>
      <c r="J250" s="78">
        <f t="shared" si="68"/>
        <v>-241769720.30999994</v>
      </c>
      <c r="K250" s="80">
        <f t="shared" si="69"/>
        <v>17.038995161067835</v>
      </c>
      <c r="L250" s="78">
        <f>SUM(-L157)</f>
        <v>-1601738560</v>
      </c>
      <c r="M250" s="78">
        <f>SUM(-M157)</f>
        <v>-1311018360</v>
      </c>
    </row>
    <row r="251" spans="1:17" ht="26.25" x14ac:dyDescent="0.25">
      <c r="A251" s="138" t="s">
        <v>270</v>
      </c>
      <c r="B251" s="139" t="s">
        <v>263</v>
      </c>
      <c r="C251" s="140"/>
      <c r="D251" s="141">
        <f>SUM(D230)</f>
        <v>1521801943.8800001</v>
      </c>
      <c r="E251" s="141">
        <f>SUM(E230)</f>
        <v>1513258318.22</v>
      </c>
      <c r="F251" s="112">
        <f t="shared" si="70"/>
        <v>99.438584916101675</v>
      </c>
      <c r="G251" s="78">
        <f>SUM(G230)</f>
        <v>1660689780</v>
      </c>
      <c r="H251" s="78">
        <f t="shared" si="66"/>
        <v>138887836.11999989</v>
      </c>
      <c r="I251" s="79">
        <f t="shared" si="67"/>
        <v>9.1265382251970451</v>
      </c>
      <c r="J251" s="78">
        <f t="shared" si="68"/>
        <v>147431461.77999997</v>
      </c>
      <c r="K251" s="80">
        <f t="shared" si="69"/>
        <v>9.742650015855796</v>
      </c>
      <c r="L251" s="78">
        <f>SUM(L230)</f>
        <v>1580196160</v>
      </c>
      <c r="M251" s="78">
        <f>SUM(M230)</f>
        <v>1271632260</v>
      </c>
    </row>
    <row r="252" spans="1:17" ht="25.5" hidden="1" x14ac:dyDescent="0.25">
      <c r="A252" s="55" t="s">
        <v>279</v>
      </c>
      <c r="B252" s="55" t="s">
        <v>284</v>
      </c>
      <c r="C252" s="61"/>
      <c r="D252" s="61">
        <f>D253+D255</f>
        <v>0</v>
      </c>
      <c r="E252" s="61">
        <f>E253+E255</f>
        <v>0</v>
      </c>
      <c r="F252" s="81">
        <v>0</v>
      </c>
      <c r="G252" s="61">
        <f t="shared" ref="G252" si="71">G253+G255</f>
        <v>0</v>
      </c>
      <c r="H252" s="61">
        <f t="shared" si="66"/>
        <v>0</v>
      </c>
      <c r="I252" s="75">
        <v>0</v>
      </c>
      <c r="J252" s="61">
        <f t="shared" si="68"/>
        <v>0</v>
      </c>
      <c r="K252" s="72" t="e">
        <f t="shared" si="69"/>
        <v>#DIV/0!</v>
      </c>
      <c r="L252" s="61">
        <f t="shared" ref="L252:M252" si="72">L253+L255</f>
        <v>0</v>
      </c>
      <c r="M252" s="61">
        <f t="shared" si="72"/>
        <v>0</v>
      </c>
      <c r="N252" s="19"/>
      <c r="O252" s="19"/>
      <c r="P252" s="19"/>
      <c r="Q252" s="19"/>
    </row>
    <row r="253" spans="1:17" hidden="1" x14ac:dyDescent="0.25">
      <c r="A253" s="55" t="s">
        <v>280</v>
      </c>
      <c r="B253" s="55" t="s">
        <v>275</v>
      </c>
      <c r="C253" s="61">
        <f>SUM(C254)</f>
        <v>0</v>
      </c>
      <c r="D253" s="61">
        <f>SUM(D254)</f>
        <v>0</v>
      </c>
      <c r="E253" s="61">
        <f>SUM(E254)</f>
        <v>0</v>
      </c>
      <c r="F253" s="81">
        <v>0</v>
      </c>
      <c r="G253" s="61">
        <f t="shared" ref="G253" si="73">SUM(G254)</f>
        <v>0</v>
      </c>
      <c r="H253" s="61">
        <f t="shared" si="66"/>
        <v>0</v>
      </c>
      <c r="I253" s="75" t="e">
        <f>SUM(H253/D253*100)</f>
        <v>#DIV/0!</v>
      </c>
      <c r="J253" s="61">
        <f t="shared" si="68"/>
        <v>0</v>
      </c>
      <c r="K253" s="72" t="e">
        <f t="shared" si="69"/>
        <v>#DIV/0!</v>
      </c>
      <c r="L253" s="61">
        <f t="shared" ref="L253:M253" si="74">SUM(L254)</f>
        <v>0</v>
      </c>
      <c r="M253" s="61">
        <f t="shared" si="74"/>
        <v>0</v>
      </c>
      <c r="N253" s="19"/>
      <c r="O253" s="19"/>
      <c r="P253" s="19"/>
      <c r="Q253" s="19"/>
    </row>
    <row r="254" spans="1:17" ht="63.75" hidden="1" x14ac:dyDescent="0.25">
      <c r="A254" s="86" t="s">
        <v>281</v>
      </c>
      <c r="B254" s="86" t="s">
        <v>276</v>
      </c>
      <c r="C254" s="82"/>
      <c r="D254" s="82"/>
      <c r="E254" s="82"/>
      <c r="F254" s="81">
        <v>0</v>
      </c>
      <c r="G254" s="83">
        <v>0</v>
      </c>
      <c r="H254" s="84">
        <f t="shared" si="66"/>
        <v>0</v>
      </c>
      <c r="I254" s="79" t="e">
        <f>SUM(H254/D254*100)</f>
        <v>#DIV/0!</v>
      </c>
      <c r="J254" s="84">
        <f t="shared" si="68"/>
        <v>0</v>
      </c>
      <c r="K254" s="80" t="e">
        <f t="shared" si="69"/>
        <v>#DIV/0!</v>
      </c>
      <c r="L254" s="83">
        <v>0</v>
      </c>
      <c r="M254" s="83">
        <v>0</v>
      </c>
      <c r="N254" s="20"/>
      <c r="O254" s="20"/>
      <c r="P254" s="20"/>
      <c r="Q254" s="20"/>
    </row>
    <row r="255" spans="1:17" ht="25.5" hidden="1" x14ac:dyDescent="0.25">
      <c r="A255" s="55" t="s">
        <v>282</v>
      </c>
      <c r="B255" s="55" t="s">
        <v>277</v>
      </c>
      <c r="C255" s="61"/>
      <c r="D255" s="61">
        <f>SUM(D256)</f>
        <v>0</v>
      </c>
      <c r="E255" s="61">
        <f>SUM(E256)</f>
        <v>0</v>
      </c>
      <c r="F255" s="81">
        <v>0</v>
      </c>
      <c r="G255" s="61">
        <f t="shared" ref="G255" si="75">SUM(G256)</f>
        <v>0</v>
      </c>
      <c r="H255" s="61">
        <f t="shared" si="66"/>
        <v>0</v>
      </c>
      <c r="I255" s="75" t="e">
        <f>SUM(H255/D255*100)</f>
        <v>#DIV/0!</v>
      </c>
      <c r="J255" s="61">
        <f t="shared" si="68"/>
        <v>0</v>
      </c>
      <c r="K255" s="72">
        <v>0</v>
      </c>
      <c r="L255" s="61">
        <f t="shared" ref="L255:M255" si="76">SUM(L256)</f>
        <v>0</v>
      </c>
      <c r="M255" s="61">
        <f t="shared" si="76"/>
        <v>0</v>
      </c>
      <c r="N255" s="19"/>
      <c r="O255" s="19"/>
      <c r="P255" s="19"/>
      <c r="Q255" s="19"/>
    </row>
    <row r="256" spans="1:17" ht="25.5" hidden="1" x14ac:dyDescent="0.25">
      <c r="A256" s="86" t="s">
        <v>283</v>
      </c>
      <c r="B256" s="87" t="s">
        <v>278</v>
      </c>
      <c r="C256" s="85"/>
      <c r="D256" s="82"/>
      <c r="E256" s="82"/>
      <c r="F256" s="81">
        <v>0</v>
      </c>
      <c r="G256" s="83">
        <v>0</v>
      </c>
      <c r="H256" s="82">
        <f t="shared" si="66"/>
        <v>0</v>
      </c>
      <c r="I256" s="79" t="e">
        <f>SUM(H256/D256*100)</f>
        <v>#DIV/0!</v>
      </c>
      <c r="J256" s="82">
        <f t="shared" si="68"/>
        <v>0</v>
      </c>
      <c r="K256" s="80">
        <v>0</v>
      </c>
      <c r="L256" s="83">
        <v>0</v>
      </c>
      <c r="M256" s="83">
        <v>0</v>
      </c>
      <c r="N256" s="20"/>
      <c r="O256" s="20"/>
      <c r="P256" s="20"/>
      <c r="Q256" s="20"/>
    </row>
    <row r="257" spans="1:13" x14ac:dyDescent="0.25">
      <c r="A257" s="17"/>
      <c r="B257" s="17"/>
      <c r="C257" s="17"/>
      <c r="D257" s="17"/>
      <c r="E257" s="17"/>
      <c r="F257" s="17"/>
      <c r="G257" s="17"/>
      <c r="L257" s="17"/>
      <c r="M257" s="17"/>
    </row>
    <row r="258" spans="1:13" x14ac:dyDescent="0.25">
      <c r="A258" s="17"/>
      <c r="B258" s="17"/>
      <c r="C258" s="17"/>
      <c r="D258" s="17"/>
      <c r="E258" s="17"/>
      <c r="F258" s="17"/>
      <c r="G258" s="17"/>
      <c r="L258" s="17"/>
      <c r="M258" s="17"/>
    </row>
    <row r="259" spans="1:13" x14ac:dyDescent="0.25">
      <c r="A259" s="17"/>
      <c r="B259" s="106" t="s">
        <v>385</v>
      </c>
      <c r="C259" s="107"/>
      <c r="D259" s="108">
        <v>94338258.530000001</v>
      </c>
      <c r="E259" s="52">
        <f>SUM(E157,D259)-E253</f>
        <v>1513258318.22</v>
      </c>
      <c r="F259" s="17"/>
      <c r="G259" s="17"/>
      <c r="L259" s="17"/>
      <c r="M259" s="17"/>
    </row>
    <row r="260" spans="1:13" x14ac:dyDescent="0.25">
      <c r="A260" s="17"/>
      <c r="B260" s="106" t="s">
        <v>318</v>
      </c>
      <c r="C260" s="107"/>
      <c r="D260" s="107">
        <v>0</v>
      </c>
      <c r="E260" s="53">
        <f>SUM(E230)+E255</f>
        <v>1513258318.22</v>
      </c>
      <c r="F260" s="17"/>
      <c r="G260" s="17"/>
      <c r="L260" s="17"/>
      <c r="M260" s="17"/>
    </row>
    <row r="261" spans="1:13" x14ac:dyDescent="0.25">
      <c r="A261" s="17"/>
      <c r="B261" s="69" t="s">
        <v>328</v>
      </c>
      <c r="C261" s="17"/>
      <c r="D261" s="17"/>
      <c r="E261" s="52">
        <f>SUM(E259-E260)</f>
        <v>0</v>
      </c>
      <c r="F261" s="17"/>
      <c r="G261" s="17"/>
      <c r="L261" s="17"/>
      <c r="M261" s="17"/>
    </row>
    <row r="262" spans="1:13" x14ac:dyDescent="0.25">
      <c r="A262" s="17"/>
      <c r="B262" s="17"/>
      <c r="C262" s="17"/>
      <c r="D262" s="17"/>
      <c r="E262" s="17"/>
      <c r="F262" s="17"/>
      <c r="G262" s="17"/>
      <c r="L262" s="17"/>
      <c r="M262" s="17"/>
    </row>
    <row r="263" spans="1:13" x14ac:dyDescent="0.25">
      <c r="A263" s="17"/>
      <c r="B263" s="17"/>
      <c r="C263" s="17"/>
      <c r="D263" s="17"/>
      <c r="E263" s="17"/>
      <c r="F263" s="17"/>
      <c r="G263" s="17"/>
      <c r="L263" s="17"/>
      <c r="M263" s="17"/>
    </row>
    <row r="264" spans="1:13" x14ac:dyDescent="0.25">
      <c r="A264" s="17"/>
      <c r="B264" s="17"/>
      <c r="C264" s="17"/>
      <c r="D264" s="17"/>
      <c r="E264" s="17"/>
      <c r="F264" s="17"/>
      <c r="G264" s="17"/>
      <c r="L264" s="17"/>
      <c r="M264" s="17"/>
    </row>
    <row r="265" spans="1:13" x14ac:dyDescent="0.25">
      <c r="A265" s="17"/>
      <c r="B265" s="17"/>
      <c r="C265" s="17"/>
      <c r="D265" s="17"/>
      <c r="E265" s="17"/>
      <c r="F265" s="17"/>
      <c r="G265" s="17"/>
      <c r="L265" s="17"/>
      <c r="M265" s="17"/>
    </row>
    <row r="266" spans="1:13" x14ac:dyDescent="0.25">
      <c r="A266" s="17"/>
      <c r="B266" s="17"/>
      <c r="C266" s="17"/>
      <c r="D266" s="17"/>
      <c r="E266" s="17"/>
      <c r="F266" s="17"/>
      <c r="G266" s="17"/>
      <c r="L266" s="17"/>
      <c r="M266" s="17"/>
    </row>
    <row r="267" spans="1:13" x14ac:dyDescent="0.25">
      <c r="A267" s="17"/>
      <c r="B267" s="17"/>
      <c r="C267" s="17"/>
      <c r="D267" s="17"/>
      <c r="E267" s="17"/>
      <c r="F267" s="17"/>
      <c r="G267" s="17"/>
      <c r="L267" s="17"/>
      <c r="M267" s="17"/>
    </row>
    <row r="268" spans="1:13" x14ac:dyDescent="0.25">
      <c r="A268" s="17"/>
      <c r="B268" s="17"/>
      <c r="C268" s="17"/>
      <c r="D268" s="17"/>
      <c r="E268" s="17"/>
      <c r="F268" s="17"/>
      <c r="G268" s="17"/>
      <c r="L268" s="17"/>
      <c r="M268" s="17"/>
    </row>
    <row r="269" spans="1:13" x14ac:dyDescent="0.25">
      <c r="A269" s="17"/>
      <c r="B269" s="17"/>
      <c r="C269" s="17"/>
      <c r="D269" s="17"/>
      <c r="E269" s="17"/>
      <c r="F269" s="17"/>
      <c r="G269" s="17"/>
      <c r="L269" s="17"/>
      <c r="M269" s="17"/>
    </row>
    <row r="270" spans="1:13" x14ac:dyDescent="0.25">
      <c r="A270" s="17"/>
      <c r="B270" s="17"/>
      <c r="C270" s="17"/>
      <c r="D270" s="17"/>
      <c r="E270" s="17"/>
      <c r="F270" s="17"/>
      <c r="G270" s="17"/>
      <c r="L270" s="17"/>
      <c r="M270" s="17"/>
    </row>
    <row r="271" spans="1:13" x14ac:dyDescent="0.25">
      <c r="A271" s="17"/>
      <c r="B271" s="17"/>
      <c r="C271" s="17"/>
      <c r="D271" s="17"/>
      <c r="E271" s="17"/>
      <c r="F271" s="17"/>
      <c r="G271" s="17"/>
      <c r="L271" s="17"/>
      <c r="M271" s="17"/>
    </row>
    <row r="272" spans="1:13" x14ac:dyDescent="0.25">
      <c r="A272" s="17"/>
      <c r="B272" s="17"/>
      <c r="C272" s="17"/>
      <c r="D272" s="17"/>
      <c r="E272" s="17"/>
      <c r="F272" s="17"/>
      <c r="G272" s="17"/>
      <c r="L272" s="17"/>
      <c r="M272" s="17"/>
    </row>
    <row r="273" spans="1:13" x14ac:dyDescent="0.25">
      <c r="A273" s="17"/>
      <c r="B273" s="17"/>
      <c r="C273" s="17"/>
      <c r="D273" s="17"/>
      <c r="E273" s="17"/>
      <c r="F273" s="17"/>
      <c r="G273" s="17"/>
      <c r="L273" s="17"/>
      <c r="M273" s="17"/>
    </row>
    <row r="274" spans="1:13" x14ac:dyDescent="0.25">
      <c r="A274" s="17"/>
      <c r="B274" s="17"/>
      <c r="C274" s="17"/>
      <c r="D274" s="17"/>
      <c r="E274" s="17"/>
      <c r="F274" s="17"/>
      <c r="G274" s="17"/>
      <c r="L274" s="17"/>
      <c r="M274" s="17"/>
    </row>
    <row r="275" spans="1:13" x14ac:dyDescent="0.25">
      <c r="A275" s="17"/>
      <c r="B275" s="17"/>
      <c r="C275" s="17"/>
      <c r="D275" s="17"/>
      <c r="E275" s="17"/>
      <c r="F275" s="17"/>
      <c r="G275" s="17"/>
      <c r="L275" s="17"/>
      <c r="M275" s="17"/>
    </row>
    <row r="276" spans="1:13" x14ac:dyDescent="0.25">
      <c r="A276" s="17"/>
      <c r="B276" s="17"/>
      <c r="C276" s="17"/>
      <c r="D276" s="17"/>
      <c r="E276" s="17"/>
      <c r="F276" s="17"/>
      <c r="G276" s="17"/>
      <c r="L276" s="17"/>
      <c r="M276" s="17"/>
    </row>
    <row r="277" spans="1:13" x14ac:dyDescent="0.25">
      <c r="A277" s="17"/>
      <c r="B277" s="17"/>
      <c r="C277" s="17"/>
      <c r="D277" s="17"/>
      <c r="E277" s="17"/>
      <c r="F277" s="17"/>
      <c r="G277" s="17"/>
      <c r="L277" s="17"/>
      <c r="M277" s="17"/>
    </row>
    <row r="278" spans="1:13" x14ac:dyDescent="0.25">
      <c r="A278" s="17"/>
      <c r="B278" s="17"/>
      <c r="C278" s="17"/>
      <c r="D278" s="17"/>
      <c r="E278" s="17"/>
      <c r="F278" s="17"/>
      <c r="G278" s="17"/>
      <c r="L278" s="17"/>
      <c r="M278" s="17"/>
    </row>
    <row r="279" spans="1:13" x14ac:dyDescent="0.25">
      <c r="A279" s="17"/>
      <c r="B279" s="17"/>
      <c r="C279" s="17"/>
      <c r="D279" s="17"/>
      <c r="E279" s="17"/>
      <c r="F279" s="17"/>
      <c r="G279" s="17"/>
      <c r="L279" s="17"/>
      <c r="M279" s="17"/>
    </row>
    <row r="280" spans="1:13" x14ac:dyDescent="0.25">
      <c r="A280" s="17"/>
      <c r="B280" s="17"/>
      <c r="C280" s="17"/>
      <c r="D280" s="17"/>
      <c r="E280" s="17"/>
      <c r="F280" s="17"/>
      <c r="G280" s="17"/>
      <c r="L280" s="17"/>
      <c r="M280" s="17"/>
    </row>
    <row r="281" spans="1:13" x14ac:dyDescent="0.25">
      <c r="A281" s="17"/>
      <c r="B281" s="17"/>
      <c r="C281" s="17"/>
      <c r="D281" s="17"/>
      <c r="E281" s="17"/>
      <c r="F281" s="17"/>
      <c r="G281" s="17"/>
      <c r="L281" s="17"/>
      <c r="M281" s="17"/>
    </row>
  </sheetData>
  <mergeCells count="18">
    <mergeCell ref="A9:K9"/>
    <mergeCell ref="A158:K158"/>
    <mergeCell ref="L5:L7"/>
    <mergeCell ref="M5:M7"/>
    <mergeCell ref="A231:F231"/>
    <mergeCell ref="A2:K2"/>
    <mergeCell ref="A3:K3"/>
    <mergeCell ref="A5:A7"/>
    <mergeCell ref="B5:B7"/>
    <mergeCell ref="D5:F5"/>
    <mergeCell ref="G5:G7"/>
    <mergeCell ref="H5:K5"/>
    <mergeCell ref="C6:C7"/>
    <mergeCell ref="D6:D7"/>
    <mergeCell ref="E6:E7"/>
    <mergeCell ref="F6:F7"/>
    <mergeCell ref="H6:I6"/>
    <mergeCell ref="J6:K6"/>
  </mergeCells>
  <pageMargins left="0.7" right="0.7" top="0.75" bottom="0.75" header="0.3" footer="0.3"/>
  <pageSetup paperSize="9" scale="61" orientation="landscape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Админ</cp:lastModifiedBy>
  <cp:lastPrinted>2022-11-14T06:30:41Z</cp:lastPrinted>
  <dcterms:created xsi:type="dcterms:W3CDTF">2020-03-13T07:31:55Z</dcterms:created>
  <dcterms:modified xsi:type="dcterms:W3CDTF">2022-11-14T06:38:03Z</dcterms:modified>
</cp:coreProperties>
</file>